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drawings/drawing11.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12.xml" ContentType="application/vnd.openxmlformats-officedocument.drawing+xml"/>
  <Override PartName="/xl/worksheets/sheet2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255" yWindow="23340" windowWidth="15480" windowHeight="6615" tabRatio="881" firstSheet="11" activeTab="21"/>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01" sheetId="12" r:id="rId12"/>
    <sheet name="PT 01" sheetId="13" r:id="rId13"/>
    <sheet name="02" sheetId="14" r:id="rId14"/>
    <sheet name="PT02" sheetId="15" r:id="rId15"/>
    <sheet name="03" sheetId="16" r:id="rId16"/>
    <sheet name="PT03" sheetId="17" r:id="rId17"/>
    <sheet name="04" sheetId="18" r:id="rId18"/>
    <sheet name="PT04" sheetId="19" r:id="rId19"/>
    <sheet name="05" sheetId="20" r:id="rId20"/>
    <sheet name="06" sheetId="21" r:id="rId21"/>
    <sheet name="07" sheetId="22" r:id="rId22"/>
    <sheet name="11" sheetId="23" r:id="rId23"/>
    <sheet name="12" sheetId="24" r:id="rId24"/>
    <sheet name="19"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fn.COUNTIFS" hidden="1">#NAME?</definedName>
    <definedName name="_xlfn.SUMIFS" hidden="1">#NAME?</definedName>
    <definedName name="Nguyennhan" localSheetId="22">'[8]Nguyen_nhan'!$B$3:$B$16</definedName>
    <definedName name="Nguyennhan" localSheetId="23">'[8]Nguyen_nhan'!$B$3:$B$16</definedName>
    <definedName name="Nguyennhan" localSheetId="24">'[8]Nguyen_nhan'!$B$3:$B$16</definedName>
    <definedName name="Nguyennhan">'[1]Nguyen_nhan'!$B$3:$B$16</definedName>
    <definedName name="_xlnm.Print_Area" localSheetId="11">'01'!$A$1:$N$26</definedName>
    <definedName name="_xlnm.Print_Area" localSheetId="13">'02'!$A$1:$O$26</definedName>
    <definedName name="_xlnm.Print_Area" localSheetId="15">'03'!$A$1:$N$27</definedName>
    <definedName name="_xlnm.Print_Area" localSheetId="17">'04'!$A$1:$O$26</definedName>
    <definedName name="_xlnm.Print_Area" localSheetId="20">'06'!$A$1:$S$68</definedName>
    <definedName name="_xlnm.Print_Area" localSheetId="21">'07'!$A$1:$T$68</definedName>
    <definedName name="_xlnm.Print_Area" localSheetId="22">'11'!$A$1:$U$26</definedName>
    <definedName name="_xlnm.Print_Area" localSheetId="1">'Mãu BC mien giam 8'!$A$1:$N$36</definedName>
    <definedName name="_xlnm.Print_Area" localSheetId="14">'PT02'!$A$1:$C$35</definedName>
    <definedName name="_xlnm.Print_Area" localSheetId="18">'PT04'!$A$1:$C$36</definedName>
    <definedName name="_xlnm.Print_Titles" localSheetId="20">'06'!$6:$10</definedName>
    <definedName name="_xlnm.Print_Titles" localSheetId="21">'07'!$6:$10</definedName>
    <definedName name="_xlnm.Print_Titles" localSheetId="10">'bieu lay so lieu bc viet'!$6:$11</definedName>
    <definedName name="TCTD" localSheetId="22">#REF!</definedName>
    <definedName name="TCTD" localSheetId="23">#REF!</definedName>
    <definedName name="TCTD" localSheetId="2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4.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<sst xmlns="http://schemas.openxmlformats.org/spreadsheetml/2006/main" count="3186" uniqueCount="725">
  <si>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</si>
  <si>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</si>
  <si>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</si>
  <si>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</si>
  <si>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</si>
  <si>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</si>
  <si>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</si>
  <si>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</si>
  <si>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</si>
  <si>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</si>
  <si>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</si>
  <si>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</si>
  <si>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</si>
  <si>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</si>
  <si>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</si>
  <si>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</si>
  <si>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</si>
  <si>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</si>
  <si>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</si>
  <si>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</si>
  <si>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</si>
  <si>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</si>
  <si>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</si>
  <si>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</si>
  <si>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</si>
  <si>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</si>
  <si>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</si>
  <si>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</si>
  <si>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</si>
  <si>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</si>
  <si>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</si>
  <si>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</si>
  <si>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</si>
  <si>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</si>
  <si>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</si>
  <si>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</si>
  <si>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</si>
  <si>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</si>
  <si>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</si>
  <si>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</si>
  <si>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</si>
  <si>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</si>
  <si>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</si>
  <si>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</si>
  <si>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</si>
  <si>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</si>
  <si>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</si>
  <si>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</si>
  <si>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</si>
  <si>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</si>
  <si>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</si>
  <si>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</si>
  <si>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</si>
  <si>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</si>
  <si>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</si>
  <si>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</si>
  <si>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</si>
  <si>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</si>
  <si>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</si>
  <si>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</si>
  <si>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</si>
  <si>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</si>
  <si>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</si>
  <si>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</si>
  <si>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</si>
  <si>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</si>
  <si>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</si>
  <si>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</si>
  <si>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</si>
  <si>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</si>
  <si>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</si>
  <si>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</si>
  <si>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</si>
  <si>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</si>
  <si>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</si>
  <si>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</si>
  <si>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</si>
  <si>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</si>
  <si>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</si>
  <si>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</si>
  <si>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</si>
  <si>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</si>
  <si>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</si>
  <si>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</si>
  <si>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</si>
  <si>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</si>
  <si>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</si>
  <si>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</si>
  <si>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</si>
  <si>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</si>
  <si>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</si>
  <si>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</si>
  <si>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</si>
  <si>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</si>
  <si>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</si>
  <si>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</si>
  <si>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</si>
  <si>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</si>
  <si>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</si>
  <si>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</si>
  <si>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</si>
  <si>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</si>
  <si>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</si>
  <si>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</si>
  <si>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</si>
  <si>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</si>
  <si>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</si>
  <si>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</si>
  <si>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</si>
  <si>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</si>
  <si>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</si>
  <si>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</si>
  <si>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</si>
  <si>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</si>
  <si>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</si>
  <si>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</si>
  <si>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</si>
  <si>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</si>
  <si>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</si>
  <si>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</si>
  <si>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</si>
  <si>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</si>
  <si>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</si>
  <si>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</si>
  <si>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</si>
  <si>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</si>
  <si>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</si>
  <si>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</si>
  <si>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</si>
  <si>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</si>
  <si>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</si>
  <si>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</si>
  <si>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</si>
  <si>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</si>
  <si>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</si>
  <si>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</si>
  <si>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</si>
  <si>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</si>
  <si>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</si>
  <si>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</si>
  <si>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</si>
  <si>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</si>
  <si>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</si>
  <si>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</si>
  <si>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</si>
  <si>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</si>
  <si>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</si>
  <si>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</si>
  <si>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</si>
  <si>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</si>
  <si>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</si>
  <si>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</si>
  <si>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</si>
  <si>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</si>
  <si>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</si>
  <si>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</si>
  <si>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</si>
  <si>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</si>
  <si>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</si>
  <si>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</si>
  <si>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</si>
  <si>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</si>
  <si>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</si>
  <si>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</si>
  <si>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</si>
  <si>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</si>
  <si>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</si>
  <si>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</si>
  <si>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</si>
  <si>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</si>
  <si>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</si>
  <si>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</si>
  <si>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</si>
  <si>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</si>
  <si>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</si>
  <si>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</si>
  <si>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</si>
  <si>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</si>
  <si>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</si>
  <si>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</si>
  <si>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</si>
  <si>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</si>
  <si>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</si>
  <si>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</si>
  <si>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</si>
  <si>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</si>
  <si>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</si>
  <si>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</si>
  <si>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</si>
  <si>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</si>
  <si>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</si>
  <si>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</si>
  <si>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</si>
  <si>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</si>
  <si>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</si>
  <si>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</si>
  <si>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</si>
  <si>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</si>
  <si>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</si>
  <si>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</si>
  <si>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</si>
  <si>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</si>
  <si>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</si>
  <si>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</si>
  <si>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</si>
  <si>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</si>
  <si>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</si>
  <si>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</si>
  <si>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</si>
  <si>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</si>
  <si>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</si>
  <si>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</si>
  <si>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</si>
  <si>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</si>
  <si>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</si>
  <si>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</si>
  <si>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</si>
  <si>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</si>
  <si>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</si>
  <si>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</si>
  <si>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</si>
  <si>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</si>
  <si>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</si>
  <si>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</si>
  <si>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</si>
  <si>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</si>
  <si>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</si>
  <si>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</si>
  <si>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</si>
  <si>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</si>
  <si>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</si>
  <si>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</si>
  <si>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</si>
  <si>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</si>
  <si>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</si>
  <si>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</si>
  <si>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</si>
  <si>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</si>
  <si>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</si>
  <si>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</si>
  <si>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</si>
  <si>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</si>
  <si>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</si>
  <si>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</si>
  <si>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</si>
  <si>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</si>
  <si>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</si>
  <si>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</si>
  <si>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</si>
  <si>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</si>
  <si>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</si>
  <si>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</si>
  <si>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</si>
  <si>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</si>
  <si>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</si>
  <si>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</si>
  <si>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</si>
  <si>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</si>
  <si>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</si>
  <si>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</si>
  <si>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</si>
  <si>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</si>
  <si>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</si>
  <si>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</si>
  <si>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</si>
  <si>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</si>
  <si>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</si>
  <si>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</si>
  <si>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</si>
  <si>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</si>
  <si>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</si>
  <si>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</si>
  <si>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</si>
  <si>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</si>
  <si>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</si>
  <si>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</si>
  <si>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</si>
  <si>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</si>
  <si>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</si>
  <si>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</si>
  <si>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</si>
  <si>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</si>
  <si>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</si>
  <si>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</si>
  <si>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</si>
  <si>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</si>
  <si>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</si>
  <si>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</si>
  <si>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</si>
  <si>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</si>
  <si>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</si>
  <si>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</si>
  <si>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</si>
  <si>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</si>
  <si>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</si>
  <si>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</si>
  <si>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</si>
  <si>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</si>
  <si>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</si>
  <si>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</si>
  <si>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</si>
  <si>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</si>
  <si>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</si>
  <si>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</si>
  <si>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</si>
  <si>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</si>
  <si>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</si>
  <si>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</si>
  <si>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</si>
  <si>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</si>
  <si>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</si>
  <si>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</si>
  <si>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</si>
  <si>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</si>
  <si>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</si>
  <si>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</si>
  <si>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</si>
  <si>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</si>
  <si>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</si>
  <si>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</si>
  <si>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</si>
  <si>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</si>
  <si>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</si>
  <si>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</si>
  <si>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</si>
  <si>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</si>
  <si>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</si>
  <si>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</si>
  <si>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</si>
  <si>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</si>
  <si>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</si>
  <si>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</si>
  <si>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</si>
  <si>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</si>
  <si>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</si>
  <si>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</si>
  <si>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</si>
  <si>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</si>
  <si>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</si>
  <si>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</si>
  <si>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</si>
  <si>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</si>
  <si>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</si>
  <si>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</si>
  <si>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</si>
  <si>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</si>
  <si>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</si>
  <si>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</si>
  <si>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</si>
  <si>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</si>
  <si>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</si>
  <si>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</si>
  <si>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</si>
  <si>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</si>
  <si>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</si>
  <si>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</si>
  <si>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</si>
  <si>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</si>
  <si>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</si>
  <si>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</si>
  <si>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</si>
  <si>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</si>
  <si>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</si>
  <si>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</si>
  <si>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</si>
  <si>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</si>
  <si>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</si>
  <si>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</si>
  <si>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</si>
  <si>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</si>
  <si>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</si>
  <si>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</si>
  <si>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</si>
  <si>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</si>
  <si>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</si>
  <si>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</si>
  <si>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</si>
  <si>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</si>
  <si>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</si>
  <si>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</si>
  <si>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</si>
  <si>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</si>
  <si>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</si>
  <si>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</si>
  <si>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</si>
  <si>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</si>
  <si>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</si>
  <si>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</si>
  <si>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</si>
  <si>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</si>
  <si>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</si>
  <si>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</si>
  <si>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</si>
  <si>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</si>
  <si>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</si>
  <si>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</si>
  <si>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</si>
  <si>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</si>
  <si>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</si>
  <si>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</si>
  <si>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</si>
  <si>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</si>
  <si>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</si>
  <si>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</si>
  <si>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</si>
  <si>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</si>
  <si>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</si>
  <si>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</si>
  <si>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</si>
  <si>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</si>
  <si>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</si>
  <si>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</si>
  <si>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</si>
  <si>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</si>
  <si>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</si>
  <si>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</si>
  <si>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</si>
  <si>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</si>
  <si>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</si>
  <si>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</si>
  <si>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</si>
  <si>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</si>
  <si>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</si>
  <si>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</si>
  <si>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</si>
  <si>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</si>
  <si>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</si>
  <si>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</si>
  <si>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</si>
  <si>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</si>
  <si>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</si>
  <si>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</si>
  <si>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</si>
  <si>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</si>
  <si>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</si>
  <si>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</si>
  <si>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</si>
  <si>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</si>
  <si>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</si>
  <si>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</si>
  <si>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</si>
  <si>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</si>
  <si>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</si>
  <si>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</si>
  <si>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</si>
  <si>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</si>
  <si>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</si>
  <si>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</si>
  <si>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</si>
  <si>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</si>
  <si>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</si>
  <si>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</si>
  <si>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</si>
  <si>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</si>
  <si>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</si>
  <si>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</si>
  <si>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</si>
  <si>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</si>
  <si>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</si>
  <si>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</si>
  <si>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</si>
  <si>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</si>
  <si>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</si>
  <si>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</si>
  <si>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</si>
  <si>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</si>
  <si>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</si>
  <si>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</si>
  <si>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</si>
  <si>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</si>
  <si>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</si>
  <si>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</si>
  <si>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</si>
  <si>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</si>
  <si>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</si>
  <si>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</si>
  <si>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</si>
  <si>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</si>
  <si>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</si>
  <si>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</si>
  <si>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</si>
  <si>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</si>
  <si>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</si>
  <si>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</si>
  <si>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</si>
  <si>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</si>
  <si>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</si>
  <si>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</si>
  <si>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</si>
  <si>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</si>
  <si>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</si>
  <si>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</si>
  <si>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</si>
  <si>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</si>
  <si>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</si>
  <si>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</si>
  <si>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</si>
  <si>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</si>
  <si>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</si>
  <si>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</si>
  <si>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</si>
  <si>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</si>
  <si>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</si>
  <si>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</si>
  <si>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</si>
  <si>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</si>
  <si>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</si>
  <si>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</si>
  <si>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</si>
  <si>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</si>
  <si>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</si>
  <si>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</si>
  <si>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</si>
  <si>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</si>
  <si>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</si>
  <si>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</si>
  <si>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</si>
  <si>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</si>
  <si>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</si>
  <si>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</si>
  <si>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</si>
  <si>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</si>
  <si>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</si>
  <si>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</si>
  <si>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</si>
  <si>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</si>
  <si>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</si>
  <si>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</si>
  <si>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</si>
  <si>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</si>
  <si>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</si>
  <si>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</si>
  <si>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</si>
  <si>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</si>
  <si>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</si>
  <si>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</si>
  <si>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</si>
  <si>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</si>
  <si>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</si>
  <si>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</si>
  <si>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</si>
  <si>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</si>
  <si>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</si>
  <si>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</si>
  <si>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</si>
  <si>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</si>
  <si>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</si>
  <si>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</si>
  <si>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 xml:space="preserve">Đơn vị báo cáo: </t>
  </si>
  <si>
    <t>Người lập biểu</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</si>
  <si>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</si>
  <si>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</si>
  <si>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</si>
  <si>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</si>
  <si>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</si>
  <si>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</si>
  <si>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</si>
  <si>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</si>
  <si>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</si>
  <si>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</si>
  <si>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</si>
  <si>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</si>
  <si>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</si>
  <si>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</si>
  <si>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</si>
  <si>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</si>
  <si>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</si>
  <si>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</si>
  <si>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</si>
  <si>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</si>
  <si>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</si>
  <si>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</si>
  <si>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</si>
  <si>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</si>
  <si>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</si>
  <si>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</si>
  <si>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</si>
  <si>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</si>
  <si>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</si>
  <si>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</si>
  <si>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</si>
  <si>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</si>
  <si>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</si>
  <si>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</si>
  <si>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</si>
  <si>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</si>
  <si>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</si>
  <si>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</si>
  <si>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</si>
  <si>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</si>
  <si>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</si>
  <si>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</si>
  <si>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</si>
  <si>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</si>
  <si>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</si>
  <si>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</si>
  <si>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</si>
  <si>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</si>
  <si>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</si>
  <si>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</si>
  <si>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</si>
  <si>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</si>
  <si>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</si>
  <si>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</si>
  <si>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</si>
  <si>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</si>
  <si>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</si>
  <si>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</si>
  <si>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</si>
  <si>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</si>
  <si>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</si>
  <si>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</si>
  <si>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</si>
  <si>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</si>
  <si>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</si>
  <si>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</si>
  <si>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</si>
  <si>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</si>
  <si>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</si>
  <si>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</si>
  <si>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</si>
  <si>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Biểu số: 11/TK-THA</t>
  </si>
  <si>
    <t>Biểu số: 12/TK-THA</t>
  </si>
  <si>
    <t>Lục Xuân Diu</t>
  </si>
  <si>
    <t>Tạ Thị Lan Anh</t>
  </si>
  <si>
    <t>Nguyễn Thị Tuyết</t>
  </si>
  <si>
    <t>Chu Thị Thúy Hằng</t>
  </si>
  <si>
    <t>Quách Thị Thu Phương</t>
  </si>
  <si>
    <t>Vũ Ngọc Phương</t>
  </si>
  <si>
    <t>Bùi Văn Yên</t>
  </si>
  <si>
    <t>Đỗ Ngọc Ba</t>
  </si>
  <si>
    <t>Đỗ Anh Tuấn</t>
  </si>
  <si>
    <t>Vũ Thị Liễu</t>
  </si>
  <si>
    <t>Hoàng Minh Tuấn</t>
  </si>
  <si>
    <t>Nguyễn Thị Luyến</t>
  </si>
  <si>
    <t>Đặng Đình Sử</t>
  </si>
  <si>
    <t>Mai Xuân Hòa</t>
  </si>
  <si>
    <t>Nguyễn Quang Hiệp</t>
  </si>
  <si>
    <t>Nguyễn Thị Thu Thủy</t>
  </si>
  <si>
    <t>Nguyễn Thanh Tùng</t>
  </si>
  <si>
    <t>Hà Khắc Thắng</t>
  </si>
  <si>
    <t>Phạm Đình Huy</t>
  </si>
  <si>
    <t>Đặng Hồng Thái</t>
  </si>
  <si>
    <t>Nguyễn Văn Mười</t>
  </si>
  <si>
    <t>Nguyễn Duy Hoàng</t>
  </si>
  <si>
    <t>Trần Văn Cầm</t>
  </si>
  <si>
    <t>Hà Văn Hưng</t>
  </si>
  <si>
    <t>Sùng Quang Dùng</t>
  </si>
  <si>
    <t>Tạ Công Hùng</t>
  </si>
  <si>
    <t>Nông Hữu Lan</t>
  </si>
  <si>
    <t>Nguyễn Đình Thóa</t>
  </si>
  <si>
    <t>Ngô Minh Thăng</t>
  </si>
  <si>
    <t>Nguyễn Xuân Hoàn</t>
  </si>
  <si>
    <t>Hoàng Đăng Thiện</t>
  </si>
  <si>
    <t>Phạm Xuân Đạt</t>
  </si>
  <si>
    <t>Nguyễn Hoàng Mai</t>
  </si>
  <si>
    <t>Nguyễn Mạnh Hường</t>
  </si>
  <si>
    <t>Vũ Trường Trinh</t>
  </si>
  <si>
    <t>Hoàng Văn Bưu</t>
  </si>
  <si>
    <t>Cục THADS tỉnh Lào Cai</t>
  </si>
  <si>
    <t>Chi cục THADS huyện Bảo Thắng</t>
  </si>
  <si>
    <t>Chi cục THADS huyện Bảo Yên</t>
  </si>
  <si>
    <t>Chi cục THADS huyện Bát Xát</t>
  </si>
  <si>
    <t>Chi cục THADS huyện Văn Bàn</t>
  </si>
  <si>
    <t>Chi cục THADS huyện Sa Pa</t>
  </si>
  <si>
    <t>Chi cục THADS huyện Bắc Hà</t>
  </si>
  <si>
    <t>Chi cục THADS huyện Si Ma Cai</t>
  </si>
  <si>
    <t>Chi cục THADS huyện Mường Khương</t>
  </si>
  <si>
    <t>Các Chi cục THADS cấp huyện</t>
  </si>
  <si>
    <t>Chi cục THADS thành phố Lào Cai</t>
  </si>
  <si>
    <r>
      <t xml:space="preserve">                                                                 Số lượng </t>
    </r>
    <r>
      <rPr>
        <sz val="14"/>
        <rFont val="Times New Roman"/>
        <family val="1"/>
      </rPr>
      <t>(việc)</t>
    </r>
    <r>
      <rPr>
        <b/>
        <sz val="14"/>
        <rFont val="Times New Roman"/>
        <family val="1"/>
      </rPr>
      <t xml:space="preserve">
</t>
    </r>
  </si>
  <si>
    <t>Tỉ lệ giải quyết xong/số việc có ĐK giải quyết (%)</t>
  </si>
  <si>
    <t>Tỉ lệ giải quyết / số có điều kiệngiải quyết (%)</t>
  </si>
  <si>
    <t xml:space="preserve">Tỷ lệ thi hành xong (%) </t>
  </si>
  <si>
    <t>Bùi Minh Nguyệt</t>
  </si>
  <si>
    <t>Kiều Cao Hạnh</t>
  </si>
  <si>
    <t>Hà Thanh Giang</t>
  </si>
  <si>
    <r>
      <t xml:space="preserve">Số lượng </t>
    </r>
    <r>
      <rPr>
        <sz val="12"/>
        <rFont val="Times New Roman"/>
        <family val="1"/>
      </rPr>
      <t>(việc)</t>
    </r>
  </si>
  <si>
    <t>Cục Thi hành án DS tỉnh Lào Cai</t>
  </si>
  <si>
    <t xml:space="preserve">Các Chi cục THADS cấp huyện </t>
  </si>
  <si>
    <t>Chi cục THADSThành phố Lào Cai</t>
  </si>
  <si>
    <t>Biểu số: 19/TK-THA</t>
  </si>
  <si>
    <t>Đơn vị báo cáo:</t>
  </si>
  <si>
    <r>
      <t xml:space="preserve">Đơn vị  nhận báo cáo: </t>
    </r>
    <r>
      <rPr>
        <b/>
        <sz val="12"/>
        <rFont val="Times New Roman"/>
        <family val="1"/>
      </rPr>
      <t>Tổng cục</t>
    </r>
  </si>
  <si>
    <t xml:space="preserve"> Ngày nhận báo cáo:………………...…</t>
  </si>
  <si>
    <t>Đơn vị tính: Việc</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</si>
  <si>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</si>
  <si>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</si>
  <si>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</si>
  <si>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</si>
  <si>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</si>
  <si>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</si>
  <si>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</si>
  <si>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</si>
  <si>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</si>
  <si>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SỐ VIỆC THEO DÕI THI HÀNH ÁN HÀNH CHÍNH</t>
  </si>
  <si>
    <t>Số việc phải theo dõi thi hành án hành chính đã nhận</t>
  </si>
  <si>
    <t>Kết quả theo dõi thi hành án hành chính</t>
  </si>
  <si>
    <t>Chi cục THAD TP Lào Cai</t>
  </si>
  <si>
    <t>Chi cục THADS H. Bảo Thắng</t>
  </si>
  <si>
    <t>Chi cục THADS H. Bảo Yên</t>
  </si>
  <si>
    <t>Chi cục THAD H .Văn Bàn</t>
  </si>
  <si>
    <t>Chi cục THADS H. Bát Xát</t>
  </si>
  <si>
    <t>Chi cục THADS Mường Khương</t>
  </si>
  <si>
    <t>Chi cục THADS H. Bắc Hà</t>
  </si>
  <si>
    <t>Chi cục THAD H. Si Ma Cai</t>
  </si>
  <si>
    <t>Chi cục THADS H. Sa Pa</t>
  </si>
  <si>
    <t>Nguyễn Huy Đàm</t>
  </si>
  <si>
    <t>Lê Anh Tuấn</t>
  </si>
  <si>
    <t>Lào Cai, ngày 07 tháng 01 năm 2019</t>
  </si>
  <si>
    <t>CỤC THI HÀNH ÁN DS</t>
  </si>
  <si>
    <t>Nguyễn Quốc Lâm</t>
  </si>
  <si>
    <t>CÁC CHI CỤC THADS</t>
  </si>
  <si>
    <t>Chi cục Thi hành án dân sự Huyện Sa Pa</t>
  </si>
  <si>
    <t>Chi cục Thi hành án dân sự Huyện Bắc Hà</t>
  </si>
  <si>
    <t>Chi cục Thi hành án dân sự Huyện Bát Xát</t>
  </si>
  <si>
    <t>Chi cục Thi hành án dân sự Huyện Bảo Yên</t>
  </si>
  <si>
    <t>Chi cục Thi hành án dân sự Huyện Văn Bàn</t>
  </si>
  <si>
    <t>Chi cục Thi hành án dân sự Huyện Bảo Thắng</t>
  </si>
  <si>
    <t>Chi cục Thi hành án dân sự Huyện Si Ma Cai</t>
  </si>
  <si>
    <t>Chi cục Thi hành án dân sự Thành phố Lào Cai</t>
  </si>
  <si>
    <t>Chi cục Thi hành án dân sự Huyện Mường Khương</t>
  </si>
  <si>
    <t>03 tháng/2019</t>
  </si>
  <si>
    <t>CỤC TRƯỞNG</t>
  </si>
  <si>
    <t>99709</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</si>
</sst>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
    <numFmt numFmtId="211" formatCode="###\ ###\ ###"/>
    <numFmt numFmtId="212" formatCode="[$-42A]dd\ mmmm\ yyyy"/>
    <numFmt numFmtId="213" formatCode="\%"/>
    <numFmt numFmtId="214" formatCode="#\ ###\ ###"/>
    <numFmt numFmtId="215" formatCode="0.0"/>
    <numFmt numFmtId="216" formatCode="#\ ###\ ###\ ###"/>
    <numFmt numFmtId="217" formatCode="#\ ###"/>
    <numFmt numFmtId="218" formatCode="###\ \ ###\ ###"/>
    <numFmt numFmtId="219" formatCode="#\ ###\ ###\ ###\ ###"/>
    <numFmt numFmtId="220" formatCode="#\ ###\ ###\ "/>
    <numFmt numFmtId="221" formatCode="#\ ###\ ###\ 0"/>
    <numFmt numFmtId="222" formatCode="#,##0.00;[Red]#,##0.00"/>
    <numFmt numFmtId="223" formatCode="0.0%"/>
  </numFmts>
  <fonts count="173">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i/>
      <sz val="9"/>
      <name val="Times New Roman"/>
      <family val="1"/>
    </font>
    <font>
      <sz val="13"/>
      <name val="Arial"/>
      <family val="2"/>
    </font>
    <font>
      <b/>
      <sz val="8"/>
      <name val="Arial"/>
      <family val="2"/>
    </font>
    <font>
      <b/>
      <sz val="10"/>
      <name val=".VnTime"/>
      <family val="2"/>
    </font>
    <font>
      <b/>
      <sz val="10"/>
      <color indexed="9"/>
      <name val="Times New Roman"/>
      <family val="1"/>
    </font>
    <font>
      <sz val="12"/>
      <name val=".VnTimeH"/>
      <family val="2"/>
    </font>
    <font>
      <sz val="11"/>
      <name val=".VnHelvetInsH"/>
      <family val="2"/>
    </font>
    <font>
      <sz val="10.5"/>
      <color indexed="8"/>
      <name val="Times New Roman"/>
      <family val="1"/>
    </font>
    <font>
      <sz val="12"/>
      <color indexed="8"/>
      <name val="Times New Roman"/>
      <family val="1"/>
    </font>
    <font>
      <sz val="9"/>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2"/>
      <color indexed="8"/>
      <name val="Times New Roman"/>
      <family val="1"/>
    </font>
    <font>
      <b/>
      <sz val="10"/>
      <color indexed="8"/>
      <name val="Times New Roman"/>
      <family val="1"/>
    </font>
    <font>
      <sz val="10"/>
      <color indexed="8"/>
      <name val="Times New Roman"/>
      <family val="1"/>
    </font>
    <font>
      <b/>
      <sz val="10.5"/>
      <color indexed="8"/>
      <name val="Times New Roman"/>
      <family val="1"/>
    </font>
    <font>
      <b/>
      <sz val="9"/>
      <color indexed="8"/>
      <name val="Times New Roman"/>
      <family val="1"/>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2"/>
      <color rgb="FF000000"/>
      <name val="Times New Roman"/>
      <family val="1"/>
    </font>
    <font>
      <sz val="12"/>
      <color rgb="FF000000"/>
      <name val="Times New Roman"/>
      <family val="1"/>
    </font>
    <font>
      <b/>
      <sz val="10"/>
      <color rgb="FF000000"/>
      <name val="Times New Roman"/>
      <family val="1"/>
    </font>
    <font>
      <sz val="10"/>
      <color rgb="FF000000"/>
      <name val="Times New Roman"/>
      <family val="1"/>
    </font>
    <font>
      <b/>
      <sz val="12"/>
      <color theme="1"/>
      <name val="Times New Roman"/>
      <family val="1"/>
    </font>
    <font>
      <sz val="12"/>
      <color theme="1"/>
      <name val="Times New Roman"/>
      <family val="1"/>
    </font>
    <font>
      <sz val="10"/>
      <color theme="1"/>
      <name val="Times New Roman"/>
      <family val="1"/>
    </font>
    <font>
      <b/>
      <sz val="10"/>
      <color theme="1"/>
      <name val="Times New Roman"/>
      <family val="1"/>
    </font>
    <font>
      <b/>
      <sz val="10.5"/>
      <color rgb="FF000000"/>
      <name val="Times New Roman"/>
      <family val="1"/>
    </font>
    <font>
      <sz val="10.5"/>
      <color rgb="FF000000"/>
      <name val="Times New Roman"/>
      <family val="1"/>
    </font>
    <font>
      <b/>
      <sz val="10.5"/>
      <color theme="1"/>
      <name val="Times New Roman"/>
      <family val="1"/>
    </font>
    <font>
      <b/>
      <sz val="9"/>
      <color rgb="FF000000"/>
      <name val="Times New Roman"/>
      <family val="1"/>
    </font>
    <font>
      <sz val="9"/>
      <color rgb="FF000000"/>
      <name val="Times New Roman"/>
      <family val="1"/>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FF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double"/>
      <top style="thin"/>
      <bottom style="thin"/>
    </border>
    <border>
      <left style="thin"/>
      <right style="thin"/>
      <top>
        <color indexed="63"/>
      </top>
      <bottom>
        <color indexed="63"/>
      </bottom>
    </border>
    <border>
      <left>
        <color indexed="63"/>
      </left>
      <right style="thin"/>
      <top>
        <color indexed="63"/>
      </top>
      <bottom>
        <color indexed="63"/>
      </bottom>
    </border>
    <border>
      <left style="hair"/>
      <right>
        <color indexed="63"/>
      </right>
      <top style="hair"/>
      <bottom style="thin"/>
    </border>
    <border>
      <left>
        <color indexed="63"/>
      </left>
      <right>
        <color indexed="63"/>
      </right>
      <top style="hair"/>
      <bottom style="thin"/>
    </border>
    <border>
      <left style="double"/>
      <right style="thin"/>
      <top style="double"/>
      <bottom style="thin"/>
    </border>
    <border>
      <left style="thin"/>
      <right style="thin"/>
      <top style="double"/>
      <bottom style="thin"/>
    </border>
    <border>
      <left style="double"/>
      <right style="thin"/>
      <top style="thin"/>
      <bottom style="thin"/>
    </border>
    <border>
      <left style="thin"/>
      <right style="double"/>
      <top style="double"/>
      <bottom style="thin"/>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3"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43"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43"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3"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3"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43"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43"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3"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3"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3"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3"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3"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44"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44"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44"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44"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4"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4"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44"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44"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44"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44"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4"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4"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45"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46" fillId="37" borderId="1" applyNumberFormat="0" applyAlignment="0" applyProtection="0"/>
    <xf numFmtId="0" fontId="45" fillId="38" borderId="2" applyNumberFormat="0" applyAlignment="0" applyProtection="0"/>
    <xf numFmtId="0" fontId="45" fillId="38" borderId="2" applyNumberFormat="0" applyAlignment="0" applyProtection="0"/>
    <xf numFmtId="0" fontId="147" fillId="39" borderId="3" applyNumberFormat="0" applyAlignment="0" applyProtection="0"/>
    <xf numFmtId="0" fontId="46" fillId="40" borderId="4" applyNumberFormat="0" applyAlignment="0" applyProtection="0"/>
    <xf numFmtId="0" fontId="46"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49"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50"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51"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52"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5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53" fillId="42" borderId="1" applyNumberFormat="0" applyAlignment="0" applyProtection="0"/>
    <xf numFmtId="0" fontId="52" fillId="9" borderId="2" applyNumberFormat="0" applyAlignment="0" applyProtection="0"/>
    <xf numFmtId="0" fontId="52" fillId="9" borderId="2" applyNumberFormat="0" applyAlignment="0" applyProtection="0"/>
    <xf numFmtId="0" fontId="154"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55"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56"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8"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318">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36" applyNumberFormat="1" applyFont="1" applyFill="1" applyBorder="1" applyAlignment="1" applyProtection="1">
      <alignment horizontal="center" vertical="center"/>
      <protection/>
    </xf>
    <xf numFmtId="49" fontId="0" fillId="47" borderId="0" xfId="137" applyNumberFormat="1" applyFont="1" applyFill="1" applyBorder="1" applyAlignment="1">
      <alignment horizontal="left"/>
      <protection/>
    </xf>
    <xf numFmtId="49" fontId="0" fillId="0" borderId="0" xfId="137" applyNumberFormat="1" applyFont="1">
      <alignment/>
      <protection/>
    </xf>
    <xf numFmtId="49" fontId="0" fillId="0" borderId="0" xfId="137" applyNumberFormat="1">
      <alignment/>
      <protection/>
    </xf>
    <xf numFmtId="49" fontId="0" fillId="0" borderId="0" xfId="137" applyNumberFormat="1" applyFont="1" applyAlignment="1">
      <alignment horizontal="left"/>
      <protection/>
    </xf>
    <xf numFmtId="49" fontId="0" fillId="0" borderId="0" xfId="137" applyNumberFormat="1" applyFont="1" applyBorder="1" applyAlignment="1">
      <alignment wrapText="1"/>
      <protection/>
    </xf>
    <xf numFmtId="49" fontId="20" fillId="0" borderId="0" xfId="137" applyNumberFormat="1" applyFont="1" applyAlignment="1">
      <alignment/>
      <protection/>
    </xf>
    <xf numFmtId="49" fontId="0" fillId="0" borderId="0" xfId="137" applyNumberFormat="1" applyFont="1" applyBorder="1" applyAlignment="1">
      <alignment horizontal="left" wrapText="1"/>
      <protection/>
    </xf>
    <xf numFmtId="49" fontId="23" fillId="0" borderId="0" xfId="137" applyNumberFormat="1" applyFont="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0" fillId="0" borderId="0" xfId="137" applyNumberFormat="1" applyFont="1" applyAlignment="1">
      <alignment horizontal="center"/>
      <protection/>
    </xf>
    <xf numFmtId="49" fontId="0" fillId="0" borderId="0" xfId="137" applyNumberFormat="1" applyFont="1" applyFill="1">
      <alignment/>
      <protection/>
    </xf>
    <xf numFmtId="49" fontId="18" fillId="47" borderId="22" xfId="137" applyNumberFormat="1" applyFont="1" applyFill="1" applyBorder="1" applyAlignment="1">
      <alignment/>
      <protection/>
    </xf>
    <xf numFmtId="49" fontId="12" fillId="0" borderId="20" xfId="137" applyNumberFormat="1" applyFont="1" applyFill="1" applyBorder="1" applyAlignment="1">
      <alignment horizontal="center" vertical="center" wrapText="1"/>
      <protection/>
    </xf>
    <xf numFmtId="49" fontId="59" fillId="48" borderId="20" xfId="137" applyNumberFormat="1" applyFont="1" applyFill="1" applyBorder="1" applyAlignment="1">
      <alignment horizontal="center"/>
      <protection/>
    </xf>
    <xf numFmtId="49" fontId="12" fillId="0" borderId="21" xfId="137" applyNumberFormat="1" applyFont="1" applyFill="1" applyBorder="1" applyAlignment="1">
      <alignment horizontal="center" vertical="center" wrapText="1"/>
      <protection/>
    </xf>
    <xf numFmtId="49" fontId="12" fillId="0" borderId="20" xfId="137" applyNumberFormat="1" applyFont="1" applyBorder="1" applyAlignment="1">
      <alignment horizontal="center" vertical="center" wrapText="1"/>
      <protection/>
    </xf>
    <xf numFmtId="49" fontId="60" fillId="0" borderId="20" xfId="137" applyNumberFormat="1" applyFont="1" applyFill="1" applyBorder="1" applyAlignment="1">
      <alignment horizontal="center" vertical="center" wrapText="1"/>
      <protection/>
    </xf>
    <xf numFmtId="49" fontId="23" fillId="0" borderId="20" xfId="137" applyNumberFormat="1" applyFont="1" applyBorder="1" applyAlignment="1">
      <alignment horizontal="center" vertical="center"/>
      <protection/>
    </xf>
    <xf numFmtId="3" fontId="0" fillId="0" borderId="20" xfId="137" applyNumberFormat="1" applyFont="1" applyBorder="1" applyAlignment="1">
      <alignment horizontal="center" vertical="center"/>
      <protection/>
    </xf>
    <xf numFmtId="3" fontId="0" fillId="0" borderId="20" xfId="137" applyNumberFormat="1" applyFont="1" applyBorder="1" applyAlignment="1">
      <alignment vertical="center"/>
      <protection/>
    </xf>
    <xf numFmtId="49" fontId="0" fillId="0" borderId="0" xfId="137" applyNumberFormat="1" applyAlignment="1">
      <alignment vertical="center"/>
      <protection/>
    </xf>
    <xf numFmtId="3" fontId="58" fillId="3" borderId="20" xfId="137" applyNumberFormat="1" applyFont="1" applyFill="1" applyBorder="1" applyAlignment="1">
      <alignment vertical="center"/>
      <protection/>
    </xf>
    <xf numFmtId="3" fontId="63" fillId="3" borderId="20" xfId="137" applyNumberFormat="1" applyFont="1" applyFill="1" applyBorder="1" applyAlignment="1">
      <alignment vertical="center"/>
      <protection/>
    </xf>
    <xf numFmtId="49" fontId="64" fillId="0" borderId="20" xfId="137" applyNumberFormat="1" applyFont="1" applyBorder="1" applyAlignment="1">
      <alignment horizontal="center" vertical="center"/>
      <protection/>
    </xf>
    <xf numFmtId="3" fontId="30" fillId="44" borderId="20" xfId="137" applyNumberFormat="1" applyFont="1" applyFill="1" applyBorder="1" applyAlignment="1">
      <alignment vertical="center"/>
      <protection/>
    </xf>
    <xf numFmtId="3" fontId="7" fillId="48" borderId="20" xfId="137" applyNumberFormat="1" applyFont="1" applyFill="1" applyBorder="1" applyAlignment="1">
      <alignment horizontal="center" vertical="center"/>
      <protection/>
    </xf>
    <xf numFmtId="3" fontId="7" fillId="48" borderId="20" xfId="137" applyNumberFormat="1" applyFont="1" applyFill="1" applyBorder="1" applyAlignment="1">
      <alignment vertical="center"/>
      <protection/>
    </xf>
    <xf numFmtId="49" fontId="12" fillId="44" borderId="20" xfId="137" applyNumberFormat="1" applyFont="1" applyFill="1" applyBorder="1" applyAlignment="1">
      <alignment horizontal="center" vertical="center"/>
      <protection/>
    </xf>
    <xf numFmtId="49" fontId="12" fillId="44" borderId="20" xfId="137" applyNumberFormat="1" applyFont="1" applyFill="1" applyBorder="1" applyAlignment="1">
      <alignment horizontal="left" vertical="center"/>
      <protection/>
    </xf>
    <xf numFmtId="3" fontId="34" fillId="48" borderId="20" xfId="137" applyNumberFormat="1" applyFont="1" applyFill="1" applyBorder="1" applyAlignment="1">
      <alignment vertical="center"/>
      <protection/>
    </xf>
    <xf numFmtId="3" fontId="34" fillId="0" borderId="20" xfId="137" applyNumberFormat="1" applyFont="1" applyFill="1" applyBorder="1" applyAlignment="1">
      <alignment vertical="center"/>
      <protection/>
    </xf>
    <xf numFmtId="9" fontId="0" fillId="0" borderId="0" xfId="148" applyFont="1" applyAlignment="1">
      <alignment vertical="center"/>
    </xf>
    <xf numFmtId="49" fontId="12" fillId="44" borderId="23" xfId="137" applyNumberFormat="1" applyFont="1" applyFill="1" applyBorder="1" applyAlignment="1">
      <alignment horizontal="center" vertical="center"/>
      <protection/>
    </xf>
    <xf numFmtId="3" fontId="30" fillId="44" borderId="20" xfId="137" applyNumberFormat="1" applyFont="1" applyFill="1" applyBorder="1" applyAlignment="1">
      <alignment vertical="center"/>
      <protection/>
    </xf>
    <xf numFmtId="49" fontId="8" fillId="0" borderId="20" xfId="137" applyNumberFormat="1" applyFont="1" applyBorder="1" applyAlignment="1">
      <alignment horizontal="center" vertical="center"/>
      <protection/>
    </xf>
    <xf numFmtId="49" fontId="8" fillId="47" borderId="20" xfId="137" applyNumberFormat="1" applyFont="1" applyFill="1" applyBorder="1" applyAlignment="1">
      <alignment horizontal="left" vertical="center"/>
      <protection/>
    </xf>
    <xf numFmtId="49" fontId="10" fillId="47" borderId="20" xfId="137" applyNumberFormat="1" applyFont="1" applyFill="1" applyBorder="1" applyAlignment="1">
      <alignment horizontal="left" vertical="center"/>
      <protection/>
    </xf>
    <xf numFmtId="3" fontId="34" fillId="0" borderId="20" xfId="139" applyNumberFormat="1" applyFont="1" applyFill="1" applyBorder="1" applyAlignment="1">
      <alignment vertical="center"/>
      <protection/>
    </xf>
    <xf numFmtId="49" fontId="25" fillId="0" borderId="0" xfId="137" applyNumberFormat="1" applyFont="1" applyAlignment="1">
      <alignment vertical="center"/>
      <protection/>
    </xf>
    <xf numFmtId="49" fontId="8" fillId="47" borderId="20" xfId="137" applyNumberFormat="1" applyFont="1" applyFill="1" applyBorder="1" applyAlignment="1">
      <alignment horizontal="left" vertical="center"/>
      <protection/>
    </xf>
    <xf numFmtId="3" fontId="34" fillId="0" borderId="20" xfId="139" applyNumberFormat="1" applyFont="1" applyFill="1" applyBorder="1" applyAlignment="1">
      <alignment horizontal="center" vertical="center"/>
      <protection/>
    </xf>
    <xf numFmtId="49" fontId="0" fillId="0" borderId="0" xfId="137" applyNumberFormat="1" applyFill="1">
      <alignment/>
      <protection/>
    </xf>
    <xf numFmtId="49" fontId="25" fillId="0" borderId="0" xfId="137" applyNumberFormat="1" applyFont="1">
      <alignment/>
      <protection/>
    </xf>
    <xf numFmtId="49" fontId="34" fillId="0" borderId="0" xfId="137" applyNumberFormat="1" applyFont="1" applyFill="1" applyBorder="1" applyAlignment="1">
      <alignment horizontal="center" wrapText="1"/>
      <protection/>
    </xf>
    <xf numFmtId="49" fontId="65" fillId="0" borderId="0" xfId="137" applyNumberFormat="1" applyFont="1" applyBorder="1">
      <alignment/>
      <protection/>
    </xf>
    <xf numFmtId="49" fontId="66" fillId="0" borderId="0" xfId="137" applyNumberFormat="1" applyFont="1">
      <alignment/>
      <protection/>
    </xf>
    <xf numFmtId="49" fontId="1" fillId="0" borderId="0" xfId="137" applyNumberFormat="1" applyFont="1">
      <alignment/>
      <protection/>
    </xf>
    <xf numFmtId="9" fontId="1" fillId="0" borderId="0" xfId="148" applyFont="1" applyAlignment="1">
      <alignment/>
    </xf>
    <xf numFmtId="49" fontId="67" fillId="0" borderId="0" xfId="137" applyNumberFormat="1" applyFont="1" applyBorder="1">
      <alignment/>
      <protection/>
    </xf>
    <xf numFmtId="49" fontId="30" fillId="0" borderId="0" xfId="137" applyNumberFormat="1" applyFont="1" applyBorder="1" applyAlignment="1">
      <alignment horizontal="center" wrapText="1"/>
      <protection/>
    </xf>
    <xf numFmtId="49" fontId="30" fillId="0" borderId="0" xfId="137" applyNumberFormat="1" applyFont="1" applyFill="1" applyBorder="1" applyAlignment="1">
      <alignment horizontal="center" wrapText="1"/>
      <protection/>
    </xf>
    <xf numFmtId="49" fontId="68" fillId="0" borderId="0" xfId="137" applyNumberFormat="1" applyFont="1" applyBorder="1">
      <alignment/>
      <protection/>
    </xf>
    <xf numFmtId="49" fontId="69" fillId="0" borderId="0" xfId="137" applyNumberFormat="1" applyFont="1" applyBorder="1" applyAlignment="1">
      <alignment wrapText="1"/>
      <protection/>
    </xf>
    <xf numFmtId="49" fontId="6" fillId="0" borderId="0" xfId="137" applyNumberFormat="1" applyFont="1" applyBorder="1">
      <alignment/>
      <protection/>
    </xf>
    <xf numFmtId="49" fontId="46" fillId="0" borderId="0" xfId="137" applyNumberFormat="1" applyFont="1" applyBorder="1" applyAlignment="1">
      <alignment horizontal="center" wrapText="1"/>
      <protection/>
    </xf>
    <xf numFmtId="49" fontId="46" fillId="0" borderId="0" xfId="137" applyNumberFormat="1" applyFont="1" applyFill="1" applyBorder="1" applyAlignment="1">
      <alignment horizontal="center" wrapText="1"/>
      <protection/>
    </xf>
    <xf numFmtId="49" fontId="70" fillId="0" borderId="0" xfId="137" applyNumberFormat="1" applyFont="1" applyBorder="1">
      <alignment/>
      <protection/>
    </xf>
    <xf numFmtId="49" fontId="34" fillId="0" borderId="0" xfId="137" applyNumberFormat="1" applyFont="1">
      <alignment/>
      <protection/>
    </xf>
    <xf numFmtId="49" fontId="34" fillId="0" borderId="0" xfId="137" applyNumberFormat="1" applyFont="1" applyFill="1">
      <alignment/>
      <protection/>
    </xf>
    <xf numFmtId="49" fontId="34" fillId="47" borderId="0" xfId="137" applyNumberFormat="1" applyFont="1" applyFill="1">
      <alignment/>
      <protection/>
    </xf>
    <xf numFmtId="0" fontId="30" fillId="0" borderId="0" xfId="137" applyFont="1" applyAlignment="1">
      <alignment horizontal="center"/>
      <protection/>
    </xf>
    <xf numFmtId="49" fontId="30" fillId="47" borderId="0" xfId="137" applyNumberFormat="1" applyFont="1" applyFill="1" applyAlignment="1">
      <alignment horizontal="center"/>
      <protection/>
    </xf>
    <xf numFmtId="0" fontId="72" fillId="0" borderId="0" xfId="137" applyFont="1" applyAlignment="1">
      <alignment/>
      <protection/>
    </xf>
    <xf numFmtId="0" fontId="7" fillId="0" borderId="0" xfId="137" applyFont="1" applyAlignment="1">
      <alignment/>
      <protection/>
    </xf>
    <xf numFmtId="49" fontId="37" fillId="0" borderId="0" xfId="137" applyNumberFormat="1" applyFont="1">
      <alignment/>
      <protection/>
    </xf>
    <xf numFmtId="3" fontId="0" fillId="0" borderId="0" xfId="137" applyNumberFormat="1" applyFont="1" applyFill="1">
      <alignment/>
      <protection/>
    </xf>
    <xf numFmtId="49" fontId="7" fillId="0" borderId="0" xfId="137" applyNumberFormat="1" applyFont="1" applyFill="1" applyAlignment="1">
      <alignment wrapText="1"/>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24" fillId="0" borderId="22" xfId="137" applyNumberFormat="1" applyFont="1" applyFill="1" applyBorder="1" applyAlignment="1">
      <alignment/>
      <protection/>
    </xf>
    <xf numFmtId="49" fontId="10" fillId="0" borderId="22" xfId="137" applyNumberFormat="1" applyFont="1" applyFill="1" applyBorder="1" applyAlignment="1">
      <alignment horizontal="center"/>
      <protection/>
    </xf>
    <xf numFmtId="49" fontId="0" fillId="0" borderId="0" xfId="137" applyNumberFormat="1" applyFill="1" applyBorder="1">
      <alignment/>
      <protection/>
    </xf>
    <xf numFmtId="49" fontId="11" fillId="0" borderId="20" xfId="137" applyNumberFormat="1" applyFont="1" applyFill="1" applyBorder="1" applyAlignment="1">
      <alignment horizontal="center" vertical="center" wrapText="1"/>
      <protection/>
    </xf>
    <xf numFmtId="49" fontId="24" fillId="0" borderId="20" xfId="137" applyNumberFormat="1" applyFont="1" applyFill="1" applyBorder="1" applyAlignment="1">
      <alignment horizontal="center" vertical="center" wrapText="1"/>
      <protection/>
    </xf>
    <xf numFmtId="3" fontId="35" fillId="3" borderId="20" xfId="137" applyNumberFormat="1" applyFont="1" applyFill="1" applyBorder="1" applyAlignment="1">
      <alignment horizontal="center" vertical="center" wrapText="1"/>
      <protection/>
    </xf>
    <xf numFmtId="3" fontId="75" fillId="3" borderId="20" xfId="137" applyNumberFormat="1" applyFont="1" applyFill="1" applyBorder="1" applyAlignment="1">
      <alignment horizontal="center" vertical="center" wrapText="1"/>
      <protection/>
    </xf>
    <xf numFmtId="3" fontId="11" fillId="44" borderId="20" xfId="137" applyNumberFormat="1" applyFont="1" applyFill="1" applyBorder="1" applyAlignment="1">
      <alignment horizontal="center" vertical="center" wrapText="1"/>
      <protection/>
    </xf>
    <xf numFmtId="49" fontId="12" fillId="0" borderId="20" xfId="137" applyNumberFormat="1" applyFont="1" applyFill="1" applyBorder="1" applyAlignment="1">
      <alignment horizontal="center"/>
      <protection/>
    </xf>
    <xf numFmtId="49" fontId="12" fillId="0" borderId="20" xfId="137" applyNumberFormat="1" applyFont="1" applyFill="1" applyBorder="1" applyAlignment="1">
      <alignment horizontal="left"/>
      <protection/>
    </xf>
    <xf numFmtId="3" fontId="10" fillId="44" borderId="20" xfId="137" applyNumberFormat="1" applyFont="1" applyFill="1" applyBorder="1" applyAlignment="1">
      <alignment horizontal="center" vertical="center" wrapText="1"/>
      <protection/>
    </xf>
    <xf numFmtId="3" fontId="10" fillId="0" borderId="20" xfId="137" applyNumberFormat="1" applyFont="1" applyFill="1" applyBorder="1" applyAlignment="1">
      <alignment horizontal="center" vertical="center" wrapText="1"/>
      <protection/>
    </xf>
    <xf numFmtId="9" fontId="0" fillId="0" borderId="0" xfId="148" applyFont="1" applyFill="1" applyAlignment="1">
      <alignment/>
    </xf>
    <xf numFmtId="49" fontId="12" fillId="44" borderId="23" xfId="137" applyNumberFormat="1" applyFont="1" applyFill="1" applyBorder="1" applyAlignment="1">
      <alignment horizontal="center"/>
      <protection/>
    </xf>
    <xf numFmtId="49" fontId="12" fillId="44" borderId="20" xfId="137" applyNumberFormat="1" applyFont="1" applyFill="1" applyBorder="1" applyAlignment="1">
      <alignment horizontal="left"/>
      <protection/>
    </xf>
    <xf numFmtId="49" fontId="8" fillId="0" borderId="23" xfId="137" applyNumberFormat="1" applyFont="1" applyFill="1" applyBorder="1" applyAlignment="1">
      <alignment horizontal="center"/>
      <protection/>
    </xf>
    <xf numFmtId="49" fontId="8" fillId="47" borderId="20" xfId="137" applyNumberFormat="1" applyFont="1" applyFill="1" applyBorder="1" applyAlignment="1">
      <alignment horizontal="left"/>
      <protection/>
    </xf>
    <xf numFmtId="3" fontId="10" fillId="47" borderId="20" xfId="137" applyNumberFormat="1" applyFont="1" applyFill="1" applyBorder="1" applyAlignment="1">
      <alignment horizontal="center" vertical="center" wrapText="1"/>
      <protection/>
    </xf>
    <xf numFmtId="49" fontId="10" fillId="47" borderId="20" xfId="137" applyNumberFormat="1" applyFont="1" applyFill="1" applyBorder="1" applyAlignment="1">
      <alignment horizontal="left"/>
      <protection/>
    </xf>
    <xf numFmtId="49" fontId="11" fillId="0" borderId="19" xfId="137" applyNumberFormat="1" applyFont="1" applyFill="1" applyBorder="1" applyAlignment="1">
      <alignment horizontal="center"/>
      <protection/>
    </xf>
    <xf numFmtId="49" fontId="11" fillId="0" borderId="19" xfId="137" applyNumberFormat="1" applyFont="1" applyFill="1" applyBorder="1" applyAlignment="1">
      <alignment horizontal="left"/>
      <protection/>
    </xf>
    <xf numFmtId="3" fontId="10" fillId="0" borderId="19" xfId="137" applyNumberFormat="1" applyFont="1" applyFill="1" applyBorder="1" applyAlignment="1">
      <alignment horizontal="center" vertical="center" wrapText="1"/>
      <protection/>
    </xf>
    <xf numFmtId="49" fontId="20" fillId="0" borderId="0" xfId="137" applyNumberFormat="1" applyFont="1" applyFill="1" applyBorder="1" applyAlignment="1">
      <alignment vertical="center" wrapText="1"/>
      <protection/>
    </xf>
    <xf numFmtId="49" fontId="76" fillId="0" borderId="0" xfId="137" applyNumberFormat="1" applyFont="1" applyFill="1">
      <alignment/>
      <protection/>
    </xf>
    <xf numFmtId="49" fontId="8" fillId="0" borderId="0" xfId="137" applyNumberFormat="1" applyFont="1" applyFill="1">
      <alignment/>
      <protection/>
    </xf>
    <xf numFmtId="49" fontId="0" fillId="47" borderId="0" xfId="137" applyNumberFormat="1" applyFont="1" applyFill="1">
      <alignment/>
      <protection/>
    </xf>
    <xf numFmtId="49" fontId="7" fillId="47" borderId="0" xfId="137" applyNumberFormat="1" applyFont="1" applyFill="1" applyAlignment="1">
      <alignment horizontal="center"/>
      <protection/>
    </xf>
    <xf numFmtId="49" fontId="27" fillId="0" borderId="0" xfId="137" applyNumberFormat="1" applyFont="1" applyFill="1">
      <alignment/>
      <protection/>
    </xf>
    <xf numFmtId="49" fontId="7" fillId="0" borderId="0" xfId="137" applyNumberFormat="1" applyFont="1" applyFill="1">
      <alignment/>
      <protection/>
    </xf>
    <xf numFmtId="49" fontId="18" fillId="0" borderId="0" xfId="137" applyNumberFormat="1" applyFont="1" applyFill="1" applyAlignment="1">
      <alignment/>
      <protection/>
    </xf>
    <xf numFmtId="49" fontId="18" fillId="0" borderId="0" xfId="137" applyNumberFormat="1" applyFont="1" applyFill="1" applyAlignment="1">
      <alignment wrapText="1"/>
      <protection/>
    </xf>
    <xf numFmtId="49" fontId="18" fillId="0" borderId="0" xfId="137" applyNumberFormat="1" applyFont="1" applyFill="1" applyAlignment="1">
      <alignment horizontal="left" wrapText="1"/>
      <protection/>
    </xf>
    <xf numFmtId="49" fontId="0" fillId="0" borderId="0" xfId="137" applyNumberFormat="1" applyAlignment="1">
      <alignment horizontal="left"/>
      <protection/>
    </xf>
    <xf numFmtId="49" fontId="0" fillId="0" borderId="0" xfId="137" applyNumberFormat="1" applyFont="1" applyBorder="1" applyAlignment="1">
      <alignment horizontal="left"/>
      <protection/>
    </xf>
    <xf numFmtId="49" fontId="18" fillId="0" borderId="20" xfId="137" applyNumberFormat="1" applyFont="1" applyBorder="1" applyAlignment="1">
      <alignment horizontal="center"/>
      <protection/>
    </xf>
    <xf numFmtId="3" fontId="8" fillId="4" borderId="20" xfId="139" applyNumberFormat="1" applyFont="1" applyFill="1" applyBorder="1" applyAlignment="1">
      <alignment horizontal="center" vertical="center"/>
      <protection/>
    </xf>
    <xf numFmtId="3" fontId="38" fillId="47" borderId="20" xfId="137" applyNumberFormat="1" applyFont="1" applyFill="1" applyBorder="1" applyAlignment="1">
      <alignment horizontal="center" vertical="center"/>
      <protection/>
    </xf>
    <xf numFmtId="3" fontId="22" fillId="3" borderId="20" xfId="137" applyNumberFormat="1" applyFont="1" applyFill="1" applyBorder="1" applyAlignment="1">
      <alignment horizontal="center" vertical="center"/>
      <protection/>
    </xf>
    <xf numFmtId="3" fontId="40" fillId="3" borderId="20" xfId="137" applyNumberFormat="1" applyFont="1" applyFill="1" applyBorder="1" applyAlignment="1">
      <alignment horizontal="center" vertical="center"/>
      <protection/>
    </xf>
    <xf numFmtId="3" fontId="12" fillId="44" borderId="20" xfId="137" applyNumberFormat="1" applyFont="1" applyFill="1" applyBorder="1" applyAlignment="1">
      <alignment horizontal="center" vertical="center"/>
      <protection/>
    </xf>
    <xf numFmtId="3" fontId="12" fillId="44" borderId="20" xfId="137" applyNumberFormat="1" applyFont="1" applyFill="1" applyBorder="1" applyAlignment="1">
      <alignment horizontal="center" vertical="center"/>
      <protection/>
    </xf>
    <xf numFmtId="3" fontId="12" fillId="4" borderId="20" xfId="139" applyNumberFormat="1" applyFont="1" applyFill="1" applyBorder="1" applyAlignment="1">
      <alignment horizontal="center" vertical="center"/>
      <protection/>
    </xf>
    <xf numFmtId="49" fontId="12" fillId="0" borderId="20" xfId="137" applyNumberFormat="1" applyFont="1" applyBorder="1" applyAlignment="1">
      <alignment horizontal="center" vertical="center"/>
      <protection/>
    </xf>
    <xf numFmtId="49" fontId="12" fillId="47" borderId="20" xfId="137" applyNumberFormat="1" applyFont="1" applyFill="1" applyBorder="1" applyAlignment="1">
      <alignment horizontal="left" vertical="center"/>
      <protection/>
    </xf>
    <xf numFmtId="3" fontId="8" fillId="47" borderId="20" xfId="137" applyNumberFormat="1" applyFont="1" applyFill="1" applyBorder="1" applyAlignment="1">
      <alignment horizontal="center" vertical="center"/>
      <protection/>
    </xf>
    <xf numFmtId="3" fontId="8" fillId="44" borderId="20" xfId="137" applyNumberFormat="1" applyFont="1" applyFill="1" applyBorder="1" applyAlignment="1">
      <alignment horizontal="center" vertical="center"/>
      <protection/>
    </xf>
    <xf numFmtId="49" fontId="8" fillId="0" borderId="23" xfId="137" applyNumberFormat="1" applyFont="1" applyBorder="1" applyAlignment="1">
      <alignment horizontal="center" vertical="center"/>
      <protection/>
    </xf>
    <xf numFmtId="49" fontId="0" fillId="0" borderId="0" xfId="137" applyNumberFormat="1" applyFont="1" applyAlignment="1">
      <alignment vertical="center"/>
      <protection/>
    </xf>
    <xf numFmtId="3" fontId="8" fillId="0" borderId="20" xfId="137" applyNumberFormat="1" applyFont="1" applyFill="1" applyBorder="1" applyAlignment="1">
      <alignment horizontal="center" vertical="center"/>
      <protection/>
    </xf>
    <xf numFmtId="3" fontId="8" fillId="47" borderId="20" xfId="139" applyNumberFormat="1" applyFont="1" applyFill="1" applyBorder="1" applyAlignment="1">
      <alignment horizontal="center" vertical="center"/>
      <protection/>
    </xf>
    <xf numFmtId="49" fontId="8" fillId="47" borderId="23" xfId="137" applyNumberFormat="1" applyFont="1" applyFill="1" applyBorder="1" applyAlignment="1">
      <alignment horizontal="center" vertical="center"/>
      <protection/>
    </xf>
    <xf numFmtId="9" fontId="25" fillId="0" borderId="0" xfId="148" applyFont="1" applyAlignment="1">
      <alignment vertical="center"/>
    </xf>
    <xf numFmtId="49" fontId="8" fillId="0" borderId="0" xfId="137" applyNumberFormat="1" applyFont="1" applyBorder="1" applyAlignment="1">
      <alignment horizontal="center"/>
      <protection/>
    </xf>
    <xf numFmtId="49" fontId="8" fillId="47"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3" fontId="8" fillId="47" borderId="19" xfId="139" applyNumberFormat="1" applyFont="1" applyFill="1" applyBorder="1" applyAlignment="1">
      <alignment horizontal="center" vertical="center"/>
      <protection/>
    </xf>
    <xf numFmtId="9" fontId="0" fillId="0" borderId="0" xfId="148" applyFont="1" applyAlignment="1">
      <alignment/>
    </xf>
    <xf numFmtId="49" fontId="34" fillId="0" borderId="0" xfId="137" applyNumberFormat="1" applyFont="1" applyBorder="1" applyAlignment="1">
      <alignment wrapText="1"/>
      <protection/>
    </xf>
    <xf numFmtId="3" fontId="8" fillId="47" borderId="0" xfId="139" applyNumberFormat="1" applyFont="1" applyFill="1" applyBorder="1" applyAlignment="1">
      <alignment horizontal="center" vertical="center"/>
      <protection/>
    </xf>
    <xf numFmtId="49" fontId="34" fillId="0" borderId="0" xfId="137" applyNumberFormat="1" applyFont="1" applyAlignment="1">
      <alignment wrapText="1"/>
      <protection/>
    </xf>
    <xf numFmtId="49" fontId="43" fillId="0" borderId="0" xfId="137" applyNumberFormat="1" applyFont="1">
      <alignment/>
      <protection/>
    </xf>
    <xf numFmtId="49" fontId="43" fillId="0" borderId="0" xfId="137" applyNumberFormat="1" applyFont="1" applyAlignment="1">
      <alignment wrapText="1"/>
      <protection/>
    </xf>
    <xf numFmtId="49" fontId="7" fillId="47" borderId="0" xfId="137" applyNumberFormat="1" applyFont="1" applyFill="1" applyAlignment="1">
      <alignment/>
      <protection/>
    </xf>
    <xf numFmtId="49" fontId="78" fillId="0" borderId="0" xfId="137" applyNumberFormat="1" applyFont="1">
      <alignment/>
      <protection/>
    </xf>
    <xf numFmtId="49" fontId="18" fillId="0" borderId="0" xfId="137" applyNumberFormat="1" applyFont="1" applyBorder="1" applyAlignment="1">
      <alignment wrapText="1"/>
      <protection/>
    </xf>
    <xf numFmtId="49" fontId="0" fillId="0" borderId="0" xfId="140" applyNumberFormat="1" applyFont="1" applyAlignment="1">
      <alignment horizontal="left"/>
      <protection/>
    </xf>
    <xf numFmtId="49" fontId="19" fillId="0" borderId="0" xfId="140" applyNumberFormat="1" applyFont="1" applyAlignment="1">
      <alignment wrapText="1"/>
      <protection/>
    </xf>
    <xf numFmtId="49" fontId="7" fillId="47" borderId="0" xfId="140" applyNumberFormat="1" applyFont="1" applyFill="1" applyBorder="1" applyAlignment="1">
      <alignment horizontal="left"/>
      <protection/>
    </xf>
    <xf numFmtId="49" fontId="0" fillId="47" borderId="0" xfId="140" applyNumberFormat="1" applyFont="1" applyFill="1" applyBorder="1" applyAlignment="1">
      <alignment horizontal="left"/>
      <protection/>
    </xf>
    <xf numFmtId="49" fontId="32" fillId="0" borderId="0" xfId="140" applyNumberFormat="1" applyFont="1">
      <alignment/>
      <protection/>
    </xf>
    <xf numFmtId="49" fontId="0" fillId="47" borderId="0" xfId="140" applyNumberFormat="1" applyFont="1" applyFill="1" applyBorder="1" applyAlignment="1">
      <alignment/>
      <protection/>
    </xf>
    <xf numFmtId="49" fontId="7" fillId="0" borderId="0" xfId="140" applyNumberFormat="1" applyFont="1" applyBorder="1" applyAlignment="1">
      <alignment horizontal="left"/>
      <protection/>
    </xf>
    <xf numFmtId="49" fontId="0" fillId="0" borderId="0" xfId="140" applyNumberFormat="1" applyFont="1" applyBorder="1" applyAlignment="1">
      <alignment horizontal="left"/>
      <protection/>
    </xf>
    <xf numFmtId="49" fontId="0" fillId="0" borderId="0" xfId="140" applyNumberFormat="1" applyFont="1" applyBorder="1" applyAlignment="1">
      <alignment/>
      <protection/>
    </xf>
    <xf numFmtId="49" fontId="23" fillId="0" borderId="22" xfId="140" applyNumberFormat="1" applyFont="1" applyBorder="1" applyAlignment="1">
      <alignment horizontal="left"/>
      <protection/>
    </xf>
    <xf numFmtId="49" fontId="7" fillId="0" borderId="22" xfId="140" applyNumberFormat="1" applyFont="1" applyBorder="1" applyAlignment="1">
      <alignment horizontal="left"/>
      <protection/>
    </xf>
    <xf numFmtId="49" fontId="32" fillId="0" borderId="0" xfId="140" applyNumberFormat="1" applyFont="1" applyFill="1">
      <alignment/>
      <protection/>
    </xf>
    <xf numFmtId="49" fontId="32" fillId="0" borderId="0" xfId="140" applyNumberFormat="1" applyFont="1" applyAlignment="1">
      <alignment vertical="center"/>
      <protection/>
    </xf>
    <xf numFmtId="49" fontId="11" fillId="47" borderId="20" xfId="140" applyNumberFormat="1" applyFont="1" applyFill="1" applyBorder="1" applyAlignment="1">
      <alignment horizontal="left" vertical="center"/>
      <protection/>
    </xf>
    <xf numFmtId="49" fontId="1" fillId="0" borderId="0" xfId="140" applyNumberFormat="1" applyFont="1">
      <alignment/>
      <protection/>
    </xf>
    <xf numFmtId="49" fontId="34" fillId="0" borderId="0" xfId="140" applyNumberFormat="1" applyFont="1" applyBorder="1" applyAlignment="1">
      <alignment/>
      <protection/>
    </xf>
    <xf numFmtId="49" fontId="85" fillId="0" borderId="0" xfId="140" applyNumberFormat="1" applyFont="1">
      <alignment/>
      <protection/>
    </xf>
    <xf numFmtId="49" fontId="30" fillId="0" borderId="0" xfId="140" applyNumberFormat="1" applyFont="1" applyBorder="1" applyAlignment="1">
      <alignment/>
      <protection/>
    </xf>
    <xf numFmtId="49" fontId="10" fillId="0" borderId="0" xfId="140" applyNumberFormat="1" applyFont="1">
      <alignment/>
      <protection/>
    </xf>
    <xf numFmtId="49" fontId="34" fillId="0" borderId="0" xfId="140" applyNumberFormat="1" applyFont="1" applyAlignment="1">
      <alignment horizontal="center"/>
      <protection/>
    </xf>
    <xf numFmtId="49" fontId="34" fillId="0" borderId="0" xfId="140" applyNumberFormat="1" applyFont="1">
      <alignment/>
      <protection/>
    </xf>
    <xf numFmtId="49" fontId="85" fillId="0" borderId="0" xfId="140" applyNumberFormat="1" applyFont="1" applyAlignment="1">
      <alignment horizontal="center"/>
      <protection/>
    </xf>
    <xf numFmtId="49" fontId="18" fillId="0" borderId="0" xfId="140" applyNumberFormat="1" applyFont="1" applyBorder="1" applyAlignment="1">
      <alignment wrapText="1"/>
      <protection/>
    </xf>
    <xf numFmtId="49" fontId="87" fillId="0" borderId="0" xfId="140" applyNumberFormat="1" applyFont="1">
      <alignment/>
      <protection/>
    </xf>
    <xf numFmtId="9" fontId="32" fillId="0" borderId="0" xfId="148" applyFont="1" applyAlignment="1">
      <alignment/>
    </xf>
    <xf numFmtId="3" fontId="0" fillId="47" borderId="0" xfId="140" applyNumberFormat="1" applyFont="1" applyFill="1" applyBorder="1" applyAlignment="1">
      <alignment/>
      <protection/>
    </xf>
    <xf numFmtId="0" fontId="32" fillId="0" borderId="0" xfId="140">
      <alignment/>
      <protection/>
    </xf>
    <xf numFmtId="0" fontId="0" fillId="0" borderId="0" xfId="140" applyFont="1" applyAlignment="1">
      <alignment horizontal="left"/>
      <protection/>
    </xf>
    <xf numFmtId="0" fontId="0" fillId="0" borderId="0" xfId="140" applyFont="1" applyBorder="1" applyAlignment="1">
      <alignment/>
      <protection/>
    </xf>
    <xf numFmtId="0" fontId="0" fillId="0" borderId="0" xfId="140" applyFont="1" applyBorder="1" applyAlignment="1">
      <alignment horizontal="left"/>
      <protection/>
    </xf>
    <xf numFmtId="0" fontId="32" fillId="0" borderId="0" xfId="140" applyFont="1">
      <alignment/>
      <protection/>
    </xf>
    <xf numFmtId="0" fontId="11" fillId="0" borderId="20" xfId="140" applyFont="1" applyBorder="1" applyAlignment="1">
      <alignment horizontal="center" vertical="center"/>
      <protection/>
    </xf>
    <xf numFmtId="0" fontId="11" fillId="47" borderId="20" xfId="140" applyFont="1" applyFill="1" applyBorder="1" applyAlignment="1">
      <alignment horizontal="left" vertical="center"/>
      <protection/>
    </xf>
    <xf numFmtId="9" fontId="32" fillId="0" borderId="0" xfId="148" applyFont="1" applyAlignment="1">
      <alignment vertical="center"/>
    </xf>
    <xf numFmtId="0" fontId="10" fillId="0" borderId="23" xfId="140" applyFont="1" applyBorder="1" applyAlignment="1">
      <alignment horizontal="center" vertical="center"/>
      <protection/>
    </xf>
    <xf numFmtId="0" fontId="32" fillId="0" borderId="0" xfId="140" applyFont="1" applyAlignment="1">
      <alignment vertical="center"/>
      <protection/>
    </xf>
    <xf numFmtId="0" fontId="1" fillId="0" borderId="0" xfId="140" applyFont="1">
      <alignment/>
      <protection/>
    </xf>
    <xf numFmtId="0" fontId="30" fillId="0" borderId="0" xfId="140" applyFont="1" applyBorder="1" applyAlignment="1">
      <alignment horizontal="center" wrapText="1"/>
      <protection/>
    </xf>
    <xf numFmtId="0" fontId="34" fillId="0" borderId="0" xfId="140" applyFont="1" applyBorder="1" applyAlignment="1">
      <alignment wrapText="1"/>
      <protection/>
    </xf>
    <xf numFmtId="0" fontId="30" fillId="0" borderId="0" xfId="140" applyNumberFormat="1" applyFont="1" applyBorder="1" applyAlignment="1">
      <alignment/>
      <protection/>
    </xf>
    <xf numFmtId="0" fontId="85" fillId="0" borderId="0" xfId="140" applyFont="1">
      <alignment/>
      <protection/>
    </xf>
    <xf numFmtId="0" fontId="30" fillId="0" borderId="0" xfId="140" applyNumberFormat="1" applyFont="1" applyBorder="1" applyAlignment="1">
      <alignment horizontal="center"/>
      <protection/>
    </xf>
    <xf numFmtId="0" fontId="10" fillId="0" borderId="0" xfId="140" applyFont="1">
      <alignment/>
      <protection/>
    </xf>
    <xf numFmtId="0" fontId="34" fillId="0" borderId="0" xfId="140" applyFont="1">
      <alignment/>
      <protection/>
    </xf>
    <xf numFmtId="0" fontId="30" fillId="0" borderId="0" xfId="137" applyFont="1" applyAlignment="1">
      <alignment/>
      <protection/>
    </xf>
    <xf numFmtId="49" fontId="24" fillId="0" borderId="0" xfId="140" applyNumberFormat="1" applyFont="1">
      <alignment/>
      <protection/>
    </xf>
    <xf numFmtId="49" fontId="8" fillId="47" borderId="0" xfId="140" applyNumberFormat="1" applyFont="1" applyFill="1" applyBorder="1" applyAlignment="1">
      <alignment horizontal="left"/>
      <protection/>
    </xf>
    <xf numFmtId="49" fontId="8" fillId="0" borderId="0" xfId="140" applyNumberFormat="1" applyFont="1" applyBorder="1" applyAlignment="1">
      <alignment horizontal="left"/>
      <protection/>
    </xf>
    <xf numFmtId="49" fontId="0" fillId="0" borderId="22" xfId="140" applyNumberFormat="1" applyFont="1" applyBorder="1" applyAlignment="1">
      <alignment/>
      <protection/>
    </xf>
    <xf numFmtId="49" fontId="11" fillId="0" borderId="20" xfId="140" applyNumberFormat="1" applyFont="1" applyFill="1" applyBorder="1" applyAlignment="1">
      <alignment horizontal="center" vertical="center" wrapText="1"/>
      <protection/>
    </xf>
    <xf numFmtId="49" fontId="10" fillId="0" borderId="24" xfId="140" applyNumberFormat="1" applyFont="1" applyFill="1" applyBorder="1">
      <alignment/>
      <protection/>
    </xf>
    <xf numFmtId="49" fontId="10" fillId="0" borderId="0" xfId="140" applyNumberFormat="1" applyFont="1" applyFill="1">
      <alignment/>
      <protection/>
    </xf>
    <xf numFmtId="49" fontId="29" fillId="0" borderId="0" xfId="140" applyNumberFormat="1" applyFont="1" applyFill="1">
      <alignment/>
      <protection/>
    </xf>
    <xf numFmtId="49" fontId="11" fillId="0" borderId="25" xfId="140" applyNumberFormat="1" applyFont="1" applyFill="1" applyBorder="1" applyAlignment="1">
      <alignment horizontal="center" vertical="center" wrapText="1"/>
      <protection/>
    </xf>
    <xf numFmtId="49" fontId="24" fillId="0" borderId="20" xfId="140" applyNumberFormat="1" applyFont="1" applyFill="1" applyBorder="1" applyAlignment="1">
      <alignment horizontal="center" vertical="center"/>
      <protection/>
    </xf>
    <xf numFmtId="49" fontId="24" fillId="0" borderId="20" xfId="140" applyNumberFormat="1" applyFont="1" applyBorder="1" applyAlignment="1">
      <alignment horizontal="center" vertical="center"/>
      <protection/>
    </xf>
    <xf numFmtId="49" fontId="10" fillId="0" borderId="0" xfId="140" applyNumberFormat="1" applyFont="1" applyAlignment="1">
      <alignment vertical="center"/>
      <protection/>
    </xf>
    <xf numFmtId="3" fontId="35" fillId="3" borderId="20" xfId="140" applyNumberFormat="1" applyFont="1" applyFill="1" applyBorder="1" applyAlignment="1">
      <alignment horizontal="center" vertical="center"/>
      <protection/>
    </xf>
    <xf numFmtId="3" fontId="75" fillId="3" borderId="20" xfId="140" applyNumberFormat="1" applyFont="1" applyFill="1" applyBorder="1" applyAlignment="1">
      <alignment horizontal="center" vertical="center"/>
      <protection/>
    </xf>
    <xf numFmtId="3" fontId="35" fillId="4" borderId="20" xfId="140" applyNumberFormat="1" applyFont="1" applyFill="1" applyBorder="1" applyAlignment="1">
      <alignment horizontal="center" vertical="center"/>
      <protection/>
    </xf>
    <xf numFmtId="3" fontId="11" fillId="44" borderId="20" xfId="140" applyNumberFormat="1" applyFont="1" applyFill="1" applyBorder="1" applyAlignment="1">
      <alignment horizontal="center" vertical="center"/>
      <protection/>
    </xf>
    <xf numFmtId="49" fontId="11" fillId="0" borderId="20" xfId="140" applyNumberFormat="1" applyFont="1" applyBorder="1" applyAlignment="1">
      <alignment horizontal="center" vertical="center"/>
      <protection/>
    </xf>
    <xf numFmtId="3" fontId="10" fillId="47" borderId="20" xfId="140" applyNumberFormat="1" applyFont="1" applyFill="1" applyBorder="1" applyAlignment="1">
      <alignment horizontal="center" vertical="center"/>
      <protection/>
    </xf>
    <xf numFmtId="49" fontId="11" fillId="0" borderId="23" xfId="140" applyNumberFormat="1" applyFont="1" applyBorder="1" applyAlignment="1">
      <alignment horizontal="center" vertical="center"/>
      <protection/>
    </xf>
    <xf numFmtId="49" fontId="10" fillId="0" borderId="23" xfId="140" applyNumberFormat="1" applyFont="1" applyBorder="1" applyAlignment="1">
      <alignment horizontal="center" vertical="center"/>
      <protection/>
    </xf>
    <xf numFmtId="3" fontId="10" fillId="0" borderId="20" xfId="140" applyNumberFormat="1" applyFont="1" applyBorder="1" applyAlignment="1">
      <alignment horizontal="center" vertical="center"/>
      <protection/>
    </xf>
    <xf numFmtId="49" fontId="93" fillId="0" borderId="0" xfId="140" applyNumberFormat="1" applyFont="1">
      <alignment/>
      <protection/>
    </xf>
    <xf numFmtId="49" fontId="32" fillId="0" borderId="0" xfId="140" applyNumberFormat="1">
      <alignment/>
      <protection/>
    </xf>
    <xf numFmtId="49" fontId="34" fillId="0" borderId="0" xfId="140" applyNumberFormat="1" applyFont="1" applyBorder="1" applyAlignment="1">
      <alignment wrapText="1"/>
      <protection/>
    </xf>
    <xf numFmtId="49" fontId="26" fillId="0" borderId="0" xfId="140" applyNumberFormat="1" applyFont="1">
      <alignment/>
      <protection/>
    </xf>
    <xf numFmtId="49" fontId="37" fillId="0" borderId="0" xfId="140" applyNumberFormat="1" applyFont="1">
      <alignment/>
      <protection/>
    </xf>
    <xf numFmtId="49" fontId="37" fillId="0" borderId="0" xfId="140" applyNumberFormat="1" applyFont="1" applyAlignment="1">
      <alignment horizontal="center"/>
      <protection/>
    </xf>
    <xf numFmtId="0" fontId="8" fillId="0" borderId="0" xfId="140" applyNumberFormat="1" applyFont="1" applyAlignment="1">
      <alignment horizontal="left"/>
      <protection/>
    </xf>
    <xf numFmtId="0" fontId="10" fillId="0" borderId="0" xfId="140" applyFont="1" applyAlignment="1">
      <alignment/>
      <protection/>
    </xf>
    <xf numFmtId="3" fontId="10" fillId="0" borderId="0" xfId="140" applyNumberFormat="1" applyFont="1">
      <alignment/>
      <protection/>
    </xf>
    <xf numFmtId="0" fontId="12" fillId="0" borderId="0" xfId="140" applyFont="1" applyBorder="1" applyAlignment="1">
      <alignment/>
      <protection/>
    </xf>
    <xf numFmtId="0" fontId="32" fillId="0" borderId="24" xfId="140" applyFont="1" applyBorder="1">
      <alignment/>
      <protection/>
    </xf>
    <xf numFmtId="0" fontId="32" fillId="0" borderId="0" xfId="140" applyFont="1" applyBorder="1">
      <alignment/>
      <protection/>
    </xf>
    <xf numFmtId="0" fontId="17" fillId="0" borderId="20" xfId="140" applyFont="1" applyBorder="1" applyAlignment="1">
      <alignment horizontal="center" vertical="center" wrapText="1"/>
      <protection/>
    </xf>
    <xf numFmtId="0" fontId="24" fillId="0" borderId="23" xfId="140" applyFont="1" applyFill="1" applyBorder="1" applyAlignment="1">
      <alignment horizontal="center" vertical="center"/>
      <protection/>
    </xf>
    <xf numFmtId="0" fontId="24" fillId="0" borderId="20" xfId="140" applyFont="1" applyFill="1" applyBorder="1" applyAlignment="1">
      <alignment horizontal="center" vertical="center"/>
      <protection/>
    </xf>
    <xf numFmtId="0" fontId="24" fillId="0" borderId="20" xfId="140" applyFont="1" applyBorder="1" applyAlignment="1">
      <alignment horizontal="center" vertical="center"/>
      <protection/>
    </xf>
    <xf numFmtId="3" fontId="25" fillId="3" borderId="20" xfId="140" applyNumberFormat="1" applyFont="1" applyFill="1" applyBorder="1" applyAlignment="1">
      <alignment horizontal="center" vertical="center"/>
      <protection/>
    </xf>
    <xf numFmtId="3" fontId="41" fillId="3" borderId="20" xfId="140" applyNumberFormat="1" applyFont="1" applyFill="1" applyBorder="1" applyAlignment="1">
      <alignment horizontal="center" vertical="center"/>
      <protection/>
    </xf>
    <xf numFmtId="3" fontId="7" fillId="44" borderId="23" xfId="140" applyNumberFormat="1" applyFont="1" applyFill="1" applyBorder="1" applyAlignment="1">
      <alignment horizontal="center" vertical="center"/>
      <protection/>
    </xf>
    <xf numFmtId="3" fontId="0" fillId="48" borderId="23" xfId="140" applyNumberFormat="1" applyFont="1" applyFill="1" applyBorder="1" applyAlignment="1">
      <alignment horizontal="center" vertical="center"/>
      <protection/>
    </xf>
    <xf numFmtId="3" fontId="0" fillId="0" borderId="20" xfId="140" applyNumberFormat="1" applyFont="1" applyBorder="1" applyAlignment="1">
      <alignment horizontal="center" vertical="center"/>
      <protection/>
    </xf>
    <xf numFmtId="3" fontId="0" fillId="0" borderId="26" xfId="140" applyNumberFormat="1" applyFont="1" applyBorder="1" applyAlignment="1">
      <alignment horizontal="center" vertical="center"/>
      <protection/>
    </xf>
    <xf numFmtId="0" fontId="11" fillId="0" borderId="23" xfId="140" applyFont="1" applyBorder="1" applyAlignment="1">
      <alignment horizontal="center" vertical="center"/>
      <protection/>
    </xf>
    <xf numFmtId="3" fontId="0" fillId="44" borderId="23" xfId="140" applyNumberFormat="1" applyFont="1" applyFill="1" applyBorder="1" applyAlignment="1">
      <alignment horizontal="center" vertical="center"/>
      <protection/>
    </xf>
    <xf numFmtId="3" fontId="0" fillId="47" borderId="20" xfId="140" applyNumberFormat="1" applyFont="1" applyFill="1" applyBorder="1" applyAlignment="1">
      <alignment horizontal="center" vertical="center"/>
      <protection/>
    </xf>
    <xf numFmtId="3" fontId="0" fillId="47" borderId="26" xfId="140" applyNumberFormat="1" applyFont="1" applyFill="1" applyBorder="1" applyAlignment="1">
      <alignment horizontal="center" vertical="center"/>
      <protection/>
    </xf>
    <xf numFmtId="0" fontId="34" fillId="0" borderId="0" xfId="140" applyNumberFormat="1" applyFont="1" applyBorder="1" applyAlignment="1">
      <alignment/>
      <protection/>
    </xf>
    <xf numFmtId="0" fontId="94" fillId="0" borderId="0" xfId="140" applyFont="1">
      <alignment/>
      <protection/>
    </xf>
    <xf numFmtId="0" fontId="21" fillId="0" borderId="0" xfId="140" applyFont="1">
      <alignment/>
      <protection/>
    </xf>
    <xf numFmtId="0" fontId="33" fillId="0" borderId="0" xfId="140" applyFont="1">
      <alignment/>
      <protection/>
    </xf>
    <xf numFmtId="0" fontId="18" fillId="0" borderId="0" xfId="140" applyFont="1">
      <alignment/>
      <protection/>
    </xf>
    <xf numFmtId="49" fontId="18" fillId="0" borderId="0" xfId="140" applyNumberFormat="1" applyFont="1">
      <alignment/>
      <protection/>
    </xf>
    <xf numFmtId="0" fontId="87" fillId="0" borderId="0" xfId="140" applyFont="1">
      <alignment/>
      <protection/>
    </xf>
    <xf numFmtId="49" fontId="23" fillId="0" borderId="0" xfId="140" applyNumberFormat="1" applyFont="1" applyBorder="1" applyAlignment="1">
      <alignment/>
      <protection/>
    </xf>
    <xf numFmtId="49" fontId="32" fillId="0" borderId="0" xfId="140" applyNumberFormat="1" applyFont="1" applyAlignment="1">
      <alignment horizontal="center"/>
      <protection/>
    </xf>
    <xf numFmtId="3" fontId="24" fillId="47" borderId="22" xfId="140" applyNumberFormat="1" applyFont="1" applyFill="1" applyBorder="1" applyAlignment="1">
      <alignment horizontal="center"/>
      <protection/>
    </xf>
    <xf numFmtId="49" fontId="10" fillId="0" borderId="22" xfId="140" applyNumberFormat="1" applyFont="1" applyBorder="1" applyAlignment="1">
      <alignment/>
      <protection/>
    </xf>
    <xf numFmtId="49" fontId="32" fillId="0" borderId="0" xfId="140" applyNumberFormat="1" applyFill="1">
      <alignment/>
      <protection/>
    </xf>
    <xf numFmtId="49" fontId="32" fillId="0" borderId="0" xfId="140" applyNumberFormat="1" applyFill="1" applyAlignment="1">
      <alignment vertical="center" wrapText="1"/>
      <protection/>
    </xf>
    <xf numFmtId="49" fontId="32" fillId="0" borderId="0" xfId="140" applyNumberFormat="1" applyAlignment="1">
      <alignment vertical="center"/>
      <protection/>
    </xf>
    <xf numFmtId="3" fontId="10" fillId="44" borderId="20" xfId="140" applyNumberFormat="1" applyFont="1" applyFill="1" applyBorder="1" applyAlignment="1">
      <alignment horizontal="center" vertical="center"/>
      <protection/>
    </xf>
    <xf numFmtId="3" fontId="32" fillId="0" borderId="20" xfId="140" applyNumberFormat="1" applyFont="1" applyBorder="1" applyAlignment="1">
      <alignment horizontal="center" vertical="center"/>
      <protection/>
    </xf>
    <xf numFmtId="0" fontId="10" fillId="0" borderId="20" xfId="140" applyFont="1" applyBorder="1" applyAlignment="1">
      <alignment horizontal="center" vertical="center"/>
      <protection/>
    </xf>
    <xf numFmtId="3" fontId="10" fillId="0" borderId="20" xfId="140" applyNumberFormat="1" applyFont="1" applyFill="1" applyBorder="1" applyAlignment="1">
      <alignment horizontal="center" vertical="center"/>
      <protection/>
    </xf>
    <xf numFmtId="3" fontId="32" fillId="0" borderId="20" xfId="140" applyNumberFormat="1" applyFont="1" applyFill="1" applyBorder="1" applyAlignment="1">
      <alignment horizontal="center" vertical="center"/>
      <protection/>
    </xf>
    <xf numFmtId="49" fontId="32" fillId="0" borderId="0" xfId="140" applyNumberFormat="1" applyAlignment="1">
      <alignment horizontal="center"/>
      <protection/>
    </xf>
    <xf numFmtId="49" fontId="78" fillId="0" borderId="0" xfId="140" applyNumberFormat="1" applyFont="1" applyAlignment="1">
      <alignment horizontal="left"/>
      <protection/>
    </xf>
    <xf numFmtId="49" fontId="37" fillId="0" borderId="0" xfId="140" applyNumberFormat="1" applyFont="1" applyAlignment="1">
      <alignment/>
      <protection/>
    </xf>
    <xf numFmtId="49" fontId="7" fillId="47" borderId="0" xfId="140" applyNumberFormat="1" applyFont="1" applyFill="1" applyBorder="1" applyAlignment="1">
      <alignment/>
      <protection/>
    </xf>
    <xf numFmtId="49" fontId="7" fillId="0" borderId="0" xfId="140" applyNumberFormat="1" applyFont="1" applyAlignment="1">
      <alignment/>
      <protection/>
    </xf>
    <xf numFmtId="49" fontId="7" fillId="0" borderId="0" xfId="140" applyNumberFormat="1" applyFont="1" applyBorder="1" applyAlignment="1">
      <alignment/>
      <protection/>
    </xf>
    <xf numFmtId="49" fontId="11" fillId="0" borderId="22" xfId="140" applyNumberFormat="1" applyFont="1" applyBorder="1" applyAlignment="1">
      <alignment/>
      <protection/>
    </xf>
    <xf numFmtId="3" fontId="24" fillId="0" borderId="20" xfId="140" applyNumberFormat="1" applyFont="1" applyBorder="1" applyAlignment="1">
      <alignment horizontal="center" vertical="center"/>
      <protection/>
    </xf>
    <xf numFmtId="49" fontId="32" fillId="47" borderId="0" xfId="140" applyNumberFormat="1" applyFont="1" applyFill="1" applyAlignment="1">
      <alignment vertical="center"/>
      <protection/>
    </xf>
    <xf numFmtId="3" fontId="32" fillId="47" borderId="20" xfId="140" applyNumberFormat="1" applyFont="1" applyFill="1" applyBorder="1" applyAlignment="1">
      <alignment horizontal="center" vertical="center"/>
      <protection/>
    </xf>
    <xf numFmtId="3" fontId="97" fillId="0" borderId="20" xfId="140" applyNumberFormat="1" applyFont="1" applyBorder="1" applyAlignment="1">
      <alignment horizontal="center" vertical="center"/>
      <protection/>
    </xf>
    <xf numFmtId="0" fontId="10" fillId="0" borderId="19" xfId="140" applyFont="1" applyFill="1" applyBorder="1" applyAlignment="1">
      <alignment horizontal="center" vertical="center"/>
      <protection/>
    </xf>
    <xf numFmtId="49" fontId="11" fillId="0" borderId="19" xfId="137" applyNumberFormat="1" applyFont="1" applyFill="1" applyBorder="1" applyAlignment="1">
      <alignment horizontal="left" vertical="center"/>
      <protection/>
    </xf>
    <xf numFmtId="3" fontId="10" fillId="0" borderId="19" xfId="140" applyNumberFormat="1" applyFont="1" applyFill="1" applyBorder="1" applyAlignment="1">
      <alignment horizontal="center" vertical="center"/>
      <protection/>
    </xf>
    <xf numFmtId="3" fontId="24" fillId="0" borderId="19" xfId="140" applyNumberFormat="1" applyFont="1" applyFill="1" applyBorder="1" applyAlignment="1">
      <alignment horizontal="center" vertical="center"/>
      <protection/>
    </xf>
    <xf numFmtId="3" fontId="32" fillId="0" borderId="19" xfId="140" applyNumberFormat="1" applyFont="1" applyFill="1" applyBorder="1" applyAlignment="1">
      <alignment vertical="center"/>
      <protection/>
    </xf>
    <xf numFmtId="3" fontId="98" fillId="0" borderId="19" xfId="140" applyNumberFormat="1" applyFont="1" applyFill="1" applyBorder="1" applyAlignment="1">
      <alignment vertical="center"/>
      <protection/>
    </xf>
    <xf numFmtId="49" fontId="37" fillId="0" borderId="0" xfId="140" applyNumberFormat="1" applyFont="1" applyBorder="1" applyAlignment="1">
      <alignment/>
      <protection/>
    </xf>
    <xf numFmtId="49" fontId="34" fillId="0" borderId="0" xfId="140" applyNumberFormat="1" applyFont="1" applyBorder="1" applyAlignment="1">
      <alignment horizontal="center"/>
      <protection/>
    </xf>
    <xf numFmtId="49" fontId="34" fillId="0" borderId="0" xfId="140" applyNumberFormat="1" applyFont="1" applyAlignment="1">
      <alignment/>
      <protection/>
    </xf>
    <xf numFmtId="0" fontId="10" fillId="47" borderId="0" xfId="140" applyFont="1" applyFill="1" applyBorder="1" applyAlignment="1">
      <alignment/>
      <protection/>
    </xf>
    <xf numFmtId="49" fontId="99" fillId="0" borderId="0" xfId="140" applyNumberFormat="1" applyFont="1">
      <alignment/>
      <protection/>
    </xf>
    <xf numFmtId="49" fontId="100" fillId="0" borderId="0" xfId="140" applyNumberFormat="1" applyFont="1">
      <alignment/>
      <protection/>
    </xf>
    <xf numFmtId="49" fontId="101" fillId="0" borderId="0" xfId="140" applyNumberFormat="1" applyFont="1" applyAlignment="1">
      <alignment horizontal="center"/>
      <protection/>
    </xf>
    <xf numFmtId="49" fontId="30" fillId="47" borderId="0" xfId="137" applyNumberFormat="1" applyFont="1" applyFill="1" applyAlignment="1">
      <alignment/>
      <protection/>
    </xf>
    <xf numFmtId="49" fontId="86" fillId="0" borderId="0" xfId="140" applyNumberFormat="1" applyFont="1">
      <alignment/>
      <protection/>
    </xf>
    <xf numFmtId="49" fontId="37" fillId="0" borderId="0" xfId="140" applyNumberFormat="1" applyFont="1" applyBorder="1" applyAlignment="1">
      <alignment wrapText="1"/>
      <protection/>
    </xf>
    <xf numFmtId="49" fontId="89" fillId="0" borderId="0" xfId="140" applyNumberFormat="1" applyFont="1">
      <alignment/>
      <protection/>
    </xf>
    <xf numFmtId="49" fontId="84" fillId="0" borderId="0" xfId="140" applyNumberFormat="1" applyFont="1">
      <alignment/>
      <protection/>
    </xf>
    <xf numFmtId="49" fontId="19" fillId="0" borderId="0" xfId="140" applyNumberFormat="1" applyFont="1" applyFill="1" applyAlignment="1">
      <alignment wrapText="1"/>
      <protection/>
    </xf>
    <xf numFmtId="49" fontId="0" fillId="0" borderId="0" xfId="140" applyNumberFormat="1" applyFont="1" applyFill="1" applyBorder="1" applyAlignment="1">
      <alignment/>
      <protection/>
    </xf>
    <xf numFmtId="49" fontId="7" fillId="0" borderId="0" xfId="140" applyNumberFormat="1" applyFont="1" applyFill="1" applyBorder="1" applyAlignment="1">
      <alignment/>
      <protection/>
    </xf>
    <xf numFmtId="49" fontId="102" fillId="0" borderId="0" xfId="140" applyNumberFormat="1" applyFont="1" applyFill="1">
      <alignment/>
      <protection/>
    </xf>
    <xf numFmtId="49" fontId="32" fillId="0" borderId="0" xfId="140" applyNumberFormat="1" applyFont="1" applyFill="1" applyAlignment="1">
      <alignment horizontal="center"/>
      <protection/>
    </xf>
    <xf numFmtId="49" fontId="24" fillId="0" borderId="0" xfId="140" applyNumberFormat="1" applyFont="1" applyFill="1" applyBorder="1" applyAlignment="1">
      <alignment/>
      <protection/>
    </xf>
    <xf numFmtId="49" fontId="11" fillId="0" borderId="0" xfId="140" applyNumberFormat="1" applyFont="1" applyFill="1" applyBorder="1" applyAlignment="1">
      <alignment/>
      <protection/>
    </xf>
    <xf numFmtId="49" fontId="88" fillId="0" borderId="0" xfId="140" applyNumberFormat="1" applyFont="1" applyFill="1">
      <alignment/>
      <protection/>
    </xf>
    <xf numFmtId="49" fontId="88" fillId="0" borderId="0" xfId="140" applyNumberFormat="1" applyFont="1" applyFill="1" applyAlignment="1">
      <alignment/>
      <protection/>
    </xf>
    <xf numFmtId="49" fontId="24" fillId="0" borderId="27" xfId="140" applyNumberFormat="1" applyFont="1" applyFill="1" applyBorder="1" applyAlignment="1">
      <alignment horizontal="center" vertical="center"/>
      <protection/>
    </xf>
    <xf numFmtId="3" fontId="11" fillId="44" borderId="27" xfId="140" applyNumberFormat="1" applyFont="1" applyFill="1" applyBorder="1" applyAlignment="1">
      <alignment horizontal="center" vertical="center"/>
      <protection/>
    </xf>
    <xf numFmtId="3" fontId="11" fillId="44" borderId="23" xfId="140" applyNumberFormat="1" applyFont="1" applyFill="1" applyBorder="1" applyAlignment="1">
      <alignment horizontal="center" vertical="center"/>
      <protection/>
    </xf>
    <xf numFmtId="49" fontId="7" fillId="0" borderId="0" xfId="140" applyNumberFormat="1" applyFont="1" applyAlignment="1">
      <alignment horizontal="center"/>
      <protection/>
    </xf>
    <xf numFmtId="49" fontId="30" fillId="0" borderId="0" xfId="140" applyNumberFormat="1" applyFont="1">
      <alignment/>
      <protection/>
    </xf>
    <xf numFmtId="49" fontId="7" fillId="0" borderId="0" xfId="140" applyNumberFormat="1" applyFont="1">
      <alignment/>
      <protection/>
    </xf>
    <xf numFmtId="49" fontId="34" fillId="0" borderId="0" xfId="140" applyNumberFormat="1" applyFont="1">
      <alignment/>
      <protection/>
    </xf>
    <xf numFmtId="3" fontId="7" fillId="47" borderId="0" xfId="140" applyNumberFormat="1" applyFont="1" applyFill="1" applyBorder="1" applyAlignment="1">
      <alignment/>
      <protection/>
    </xf>
    <xf numFmtId="0" fontId="7" fillId="0" borderId="0" xfId="140" applyFont="1">
      <alignment/>
      <protection/>
    </xf>
    <xf numFmtId="0" fontId="8" fillId="0" borderId="0" xfId="140" applyFont="1" applyBorder="1" applyAlignment="1">
      <alignment horizontal="left"/>
      <protection/>
    </xf>
    <xf numFmtId="3" fontId="0" fillId="0" borderId="0" xfId="140" applyNumberFormat="1" applyFont="1" applyAlignment="1">
      <alignment horizontal="left"/>
      <protection/>
    </xf>
    <xf numFmtId="0" fontId="18" fillId="0" borderId="0" xfId="140" applyFont="1" applyBorder="1" applyAlignment="1">
      <alignment/>
      <protection/>
    </xf>
    <xf numFmtId="0" fontId="12" fillId="0" borderId="20" xfId="140" applyFont="1" applyFill="1" applyBorder="1" applyAlignment="1">
      <alignment horizontal="center" vertical="center" wrapText="1"/>
      <protection/>
    </xf>
    <xf numFmtId="0" fontId="7" fillId="0" borderId="0" xfId="140" applyFont="1" applyFill="1" applyBorder="1">
      <alignment/>
      <protection/>
    </xf>
    <xf numFmtId="0" fontId="7" fillId="0" borderId="0" xfId="140" applyFont="1" applyFill="1">
      <alignment/>
      <protection/>
    </xf>
    <xf numFmtId="3" fontId="23" fillId="0" borderId="20" xfId="140" applyNumberFormat="1" applyFont="1" applyBorder="1" applyAlignment="1">
      <alignment horizontal="center" vertical="center"/>
      <protection/>
    </xf>
    <xf numFmtId="0" fontId="0" fillId="0" borderId="0" xfId="140" applyFont="1" applyAlignment="1">
      <alignment horizontal="center" vertical="center"/>
      <protection/>
    </xf>
    <xf numFmtId="3" fontId="8" fillId="44" borderId="20" xfId="140" applyNumberFormat="1" applyFont="1" applyFill="1" applyBorder="1" applyAlignment="1">
      <alignment horizontal="center" vertical="center"/>
      <protection/>
    </xf>
    <xf numFmtId="0" fontId="7" fillId="0" borderId="0" xfId="140" applyFont="1" applyAlignment="1">
      <alignment vertical="center"/>
      <protection/>
    </xf>
    <xf numFmtId="9" fontId="7" fillId="0" borderId="0" xfId="148" applyFont="1" applyAlignment="1">
      <alignment vertical="center"/>
    </xf>
    <xf numFmtId="0" fontId="7" fillId="0" borderId="0" xfId="140" applyFont="1" applyAlignment="1">
      <alignment horizontal="center"/>
      <protection/>
    </xf>
    <xf numFmtId="0" fontId="30" fillId="0" borderId="0" xfId="140" applyFont="1">
      <alignment/>
      <protection/>
    </xf>
    <xf numFmtId="0" fontId="78" fillId="0" borderId="0" xfId="140" applyFont="1" applyAlignment="1">
      <alignment horizontal="center"/>
      <protection/>
    </xf>
    <xf numFmtId="49" fontId="58" fillId="0" borderId="0" xfId="140" applyNumberFormat="1" applyFont="1">
      <alignment/>
      <protection/>
    </xf>
    <xf numFmtId="49" fontId="103" fillId="0" borderId="0" xfId="140" applyNumberFormat="1" applyFont="1" applyBorder="1" applyAlignment="1">
      <alignment wrapText="1"/>
      <protection/>
    </xf>
    <xf numFmtId="0" fontId="37" fillId="0" borderId="0" xfId="140"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36"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36"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36"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36"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136"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136" applyNumberFormat="1" applyFont="1" applyFill="1" applyBorder="1" applyAlignment="1" applyProtection="1">
      <alignment horizontal="center" vertical="center"/>
      <protection/>
    </xf>
    <xf numFmtId="10" fontId="34" fillId="0" borderId="20" xfId="132" applyNumberFormat="1" applyFont="1" applyFill="1" applyBorder="1" applyAlignment="1">
      <alignment horizontal="center" vertical="center"/>
      <protection/>
    </xf>
    <xf numFmtId="10" fontId="58" fillId="0" borderId="20" xfId="132"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32" applyNumberFormat="1" applyFont="1" applyFill="1" applyBorder="1" applyAlignment="1">
      <alignment horizontal="center" vertical="center"/>
      <protection/>
    </xf>
    <xf numFmtId="3" fontId="63" fillId="47" borderId="20" xfId="136"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136" applyNumberFormat="1" applyFont="1" applyFill="1" applyBorder="1" applyAlignment="1" applyProtection="1">
      <alignment horizontal="center" vertical="center"/>
      <protection/>
    </xf>
    <xf numFmtId="10" fontId="63" fillId="0" borderId="36" xfId="132"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36" applyNumberFormat="1" applyFont="1" applyFill="1" applyBorder="1" applyAlignment="1" applyProtection="1">
      <alignment horizontal="center" vertical="center"/>
      <protection/>
    </xf>
    <xf numFmtId="3" fontId="8" fillId="47" borderId="37" xfId="136"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36" applyNumberFormat="1" applyFont="1" applyFill="1" applyBorder="1" applyAlignment="1" applyProtection="1">
      <alignment horizontal="center" vertical="center"/>
      <protection/>
    </xf>
    <xf numFmtId="3" fontId="8" fillId="47" borderId="26" xfId="136" applyNumberFormat="1" applyFont="1" applyFill="1" applyBorder="1" applyAlignment="1" applyProtection="1">
      <alignment horizontal="center" vertical="center"/>
      <protection/>
    </xf>
    <xf numFmtId="2" fontId="3" fillId="0" borderId="0" xfId="0" applyNumberFormat="1" applyFont="1" applyFill="1" applyAlignment="1">
      <alignment/>
    </xf>
    <xf numFmtId="49" fontId="34" fillId="0" borderId="0" xfId="0" applyNumberFormat="1" applyFont="1" applyAlignment="1">
      <alignment horizontal="center"/>
    </xf>
    <xf numFmtId="49" fontId="34" fillId="0" borderId="0" xfId="0" applyNumberFormat="1" applyFont="1" applyAlignment="1">
      <alignment/>
    </xf>
    <xf numFmtId="49" fontId="30" fillId="0" borderId="0" xfId="0" applyNumberFormat="1" applyFont="1" applyAlignment="1">
      <alignment horizontal="center"/>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49" fontId="18" fillId="0" borderId="0" xfId="0" applyNumberFormat="1" applyFont="1" applyFill="1" applyAlignment="1">
      <alignment/>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3" fontId="8" fillId="0" borderId="0" xfId="136" applyNumberFormat="1" applyFont="1" applyFill="1" applyBorder="1" applyAlignment="1" applyProtection="1">
      <alignment horizontal="center" vertical="center"/>
      <protection/>
    </xf>
    <xf numFmtId="2" fontId="0" fillId="0" borderId="0" xfId="0" applyNumberFormat="1" applyFont="1" applyFill="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34" fillId="0" borderId="0" xfId="0" applyNumberFormat="1" applyFont="1" applyFill="1" applyAlignment="1">
      <alignment/>
    </xf>
    <xf numFmtId="49" fontId="0" fillId="0" borderId="0" xfId="0" applyNumberFormat="1" applyFont="1" applyFill="1" applyAlignment="1">
      <alignment/>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lignment horizontal="center" vertical="center" wrapText="1"/>
    </xf>
    <xf numFmtId="49" fontId="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1" fontId="29" fillId="0" borderId="25" xfId="0" applyNumberFormat="1" applyFont="1" applyFill="1" applyBorder="1" applyAlignment="1">
      <alignment horizontal="center" vertical="center"/>
    </xf>
    <xf numFmtId="0" fontId="34" fillId="0" borderId="0" xfId="0" applyFont="1" applyAlignment="1">
      <alignment horizontal="center"/>
    </xf>
    <xf numFmtId="0" fontId="30" fillId="0" borderId="0" xfId="0" applyNumberFormat="1" applyFont="1" applyAlignment="1">
      <alignment horizontal="center"/>
    </xf>
    <xf numFmtId="0" fontId="30" fillId="0" borderId="0" xfId="0" applyNumberFormat="1" applyFont="1" applyBorder="1" applyAlignment="1">
      <alignment horizontal="center"/>
    </xf>
    <xf numFmtId="1" fontId="29" fillId="0" borderId="20" xfId="0" applyNumberFormat="1" applyFont="1" applyFill="1" applyBorder="1" applyAlignment="1">
      <alignment horizontal="center" vertical="center"/>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12" fillId="0" borderId="0" xfId="0" applyNumberFormat="1" applyFont="1" applyFill="1" applyAlignment="1">
      <alignment/>
    </xf>
    <xf numFmtId="0" fontId="0" fillId="0" borderId="0" xfId="0" applyNumberFormat="1" applyFont="1" applyFill="1" applyAlignment="1">
      <alignment/>
    </xf>
    <xf numFmtId="2" fontId="12" fillId="0" borderId="20" xfId="0" applyNumberFormat="1" applyFont="1" applyFill="1" applyBorder="1" applyAlignment="1">
      <alignment horizontal="left" vertical="center" wrapText="1"/>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0" fillId="0" borderId="0" xfId="138" applyNumberFormat="1" applyFont="1" applyFill="1">
      <alignment/>
      <protection/>
    </xf>
    <xf numFmtId="49" fontId="10" fillId="0" borderId="0" xfId="141" applyNumberFormat="1" applyFont="1" applyFill="1">
      <alignment/>
      <protection/>
    </xf>
    <xf numFmtId="49" fontId="18" fillId="0" borderId="0" xfId="141" applyNumberFormat="1" applyFont="1" applyFill="1" applyBorder="1" applyAlignment="1">
      <alignment wrapText="1"/>
      <protection/>
    </xf>
    <xf numFmtId="0" fontId="32" fillId="0" borderId="0" xfId="141" applyFont="1" applyFill="1">
      <alignment/>
      <protection/>
    </xf>
    <xf numFmtId="0" fontId="0" fillId="0" borderId="0" xfId="141" applyFont="1" applyFill="1" applyAlignment="1">
      <alignment horizontal="left"/>
      <protection/>
    </xf>
    <xf numFmtId="0" fontId="32" fillId="0" borderId="0" xfId="141" applyFont="1" applyFill="1" applyAlignment="1">
      <alignment vertical="center"/>
      <protection/>
    </xf>
    <xf numFmtId="0" fontId="11" fillId="0" borderId="20" xfId="141" applyFont="1" applyFill="1" applyBorder="1" applyAlignment="1">
      <alignment horizontal="center" vertical="center"/>
      <protection/>
    </xf>
    <xf numFmtId="0" fontId="11" fillId="0" borderId="20" xfId="141" applyFont="1" applyFill="1" applyBorder="1" applyAlignment="1">
      <alignment horizontal="left" vertical="center"/>
      <protection/>
    </xf>
    <xf numFmtId="0" fontId="11" fillId="0" borderId="23" xfId="141" applyFont="1" applyFill="1" applyBorder="1" applyAlignment="1">
      <alignment horizontal="center" vertical="center"/>
      <protection/>
    </xf>
    <xf numFmtId="0" fontId="10" fillId="0" borderId="23" xfId="141" applyFont="1" applyFill="1" applyBorder="1" applyAlignment="1">
      <alignment horizontal="center" vertical="center"/>
      <protection/>
    </xf>
    <xf numFmtId="0" fontId="1" fillId="0" borderId="0" xfId="141" applyFont="1" applyFill="1">
      <alignment/>
      <protection/>
    </xf>
    <xf numFmtId="49" fontId="24" fillId="0" borderId="0" xfId="141" applyNumberFormat="1" applyFont="1" applyFill="1">
      <alignment/>
      <protection/>
    </xf>
    <xf numFmtId="0" fontId="85" fillId="0" borderId="0" xfId="141" applyNumberFormat="1" applyFont="1" applyFill="1">
      <alignment/>
      <protection/>
    </xf>
    <xf numFmtId="210" fontId="13" fillId="47" borderId="21" xfId="0" applyNumberFormat="1" applyFont="1" applyFill="1" applyBorder="1" applyAlignment="1">
      <alignment horizontal="center" vertical="center" wrapText="1"/>
    </xf>
    <xf numFmtId="210" fontId="31" fillId="47" borderId="21" xfId="0" applyNumberFormat="1" applyFont="1" applyFill="1" applyBorder="1" applyAlignment="1">
      <alignment horizontal="center" vertical="center" wrapText="1"/>
    </xf>
    <xf numFmtId="49" fontId="0" fillId="0" borderId="20" xfId="138" applyNumberFormat="1" applyFont="1" applyFill="1" applyBorder="1" applyAlignment="1">
      <alignment horizontal="left" vertical="center"/>
      <protection/>
    </xf>
    <xf numFmtId="49" fontId="30" fillId="0" borderId="0" xfId="0" applyNumberFormat="1" applyFont="1" applyAlignment="1">
      <alignment horizontal="center"/>
    </xf>
    <xf numFmtId="49" fontId="0" fillId="0" borderId="0" xfId="0" applyNumberFormat="1" applyFont="1" applyFill="1" applyAlignment="1">
      <alignment/>
    </xf>
    <xf numFmtId="49" fontId="12" fillId="0" borderId="0" xfId="0" applyNumberFormat="1" applyFont="1" applyFill="1" applyAlignment="1">
      <alignment/>
    </xf>
    <xf numFmtId="49" fontId="11" fillId="0" borderId="20" xfId="0" applyNumberFormat="1" applyFont="1" applyBorder="1" applyAlignment="1">
      <alignment horizontal="center" vertical="center" wrapText="1"/>
    </xf>
    <xf numFmtId="2" fontId="11" fillId="0" borderId="20" xfId="0" applyNumberFormat="1" applyFont="1" applyBorder="1" applyAlignment="1">
      <alignment horizontal="left" vertical="center" wrapText="1"/>
    </xf>
    <xf numFmtId="210" fontId="11" fillId="0" borderId="20"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1" fontId="10" fillId="0" borderId="20" xfId="0" applyNumberFormat="1" applyFont="1" applyBorder="1" applyAlignment="1">
      <alignment horizontal="left" vertical="center" wrapText="1"/>
    </xf>
    <xf numFmtId="210" fontId="10" fillId="0" borderId="20" xfId="0" applyNumberFormat="1" applyFont="1" applyBorder="1" applyAlignment="1">
      <alignment horizontal="center" vertical="center" wrapText="1"/>
    </xf>
    <xf numFmtId="1" fontId="11" fillId="0" borderId="20" xfId="0" applyNumberFormat="1" applyFont="1" applyBorder="1" applyAlignment="1">
      <alignment horizontal="left" vertical="center" wrapText="1"/>
    </xf>
    <xf numFmtId="2" fontId="10" fillId="0" borderId="20" xfId="0" applyNumberFormat="1" applyFont="1" applyBorder="1" applyAlignment="1">
      <alignment horizontal="left" vertical="center" wrapText="1"/>
    </xf>
    <xf numFmtId="49" fontId="11" fillId="0" borderId="23" xfId="0" applyNumberFormat="1" applyFont="1" applyBorder="1" applyAlignment="1">
      <alignment horizontal="center" vertical="center" wrapText="1"/>
    </xf>
    <xf numFmtId="2" fontId="11" fillId="0" borderId="23" xfId="0" applyNumberFormat="1" applyFont="1" applyBorder="1" applyAlignment="1">
      <alignment horizontal="left" vertical="center" wrapText="1"/>
    </xf>
    <xf numFmtId="210" fontId="10" fillId="0" borderId="21" xfId="0" applyNumberFormat="1" applyFont="1" applyBorder="1" applyAlignment="1">
      <alignment horizontal="center" vertical="center" wrapText="1"/>
    </xf>
    <xf numFmtId="210" fontId="11" fillId="0" borderId="21" xfId="0" applyNumberFormat="1" applyFont="1" applyBorder="1" applyAlignment="1">
      <alignment horizontal="center" vertical="center" wrapText="1"/>
    </xf>
    <xf numFmtId="1" fontId="11" fillId="0" borderId="26" xfId="0" applyNumberFormat="1" applyFont="1" applyBorder="1" applyAlignment="1">
      <alignment horizontal="left" vertical="center" wrapText="1"/>
    </xf>
    <xf numFmtId="49" fontId="11" fillId="0" borderId="26" xfId="0" applyNumberFormat="1" applyFont="1" applyBorder="1" applyAlignment="1">
      <alignment horizontal="center" vertical="center" wrapText="1"/>
    </xf>
    <xf numFmtId="49" fontId="17" fillId="47" borderId="23" xfId="0" applyNumberFormat="1" applyFont="1" applyFill="1" applyBorder="1" applyAlignment="1">
      <alignment horizontal="center" vertical="center" wrapText="1"/>
    </xf>
    <xf numFmtId="2" fontId="11" fillId="47" borderId="23" xfId="0" applyNumberFormat="1" applyFont="1" applyFill="1" applyBorder="1" applyAlignment="1">
      <alignment horizontal="left" vertical="center" wrapText="1"/>
    </xf>
    <xf numFmtId="49" fontId="29" fillId="47" borderId="20" xfId="0" applyNumberFormat="1" applyFont="1" applyFill="1" applyBorder="1" applyAlignment="1">
      <alignment horizontal="center" vertical="center" wrapText="1"/>
    </xf>
    <xf numFmtId="1" fontId="10" fillId="47" borderId="20" xfId="0" applyNumberFormat="1" applyFont="1" applyFill="1" applyBorder="1" applyAlignment="1">
      <alignment horizontal="left" vertical="center" wrapText="1"/>
    </xf>
    <xf numFmtId="49" fontId="17" fillId="47" borderId="20" xfId="0" applyNumberFormat="1" applyFont="1" applyFill="1" applyBorder="1" applyAlignment="1">
      <alignment horizontal="center" vertical="center" wrapText="1"/>
    </xf>
    <xf numFmtId="1" fontId="11" fillId="47" borderId="20" xfId="0" applyNumberFormat="1" applyFont="1" applyFill="1" applyBorder="1" applyAlignment="1">
      <alignment horizontal="left" vertical="center" wrapText="1"/>
    </xf>
    <xf numFmtId="1" fontId="11" fillId="47" borderId="26" xfId="0" applyNumberFormat="1" applyFont="1" applyFill="1" applyBorder="1" applyAlignment="1">
      <alignment horizontal="left" vertical="center" wrapText="1"/>
    </xf>
    <xf numFmtId="2" fontId="10" fillId="47" borderId="20" xfId="0" applyNumberFormat="1" applyFont="1" applyFill="1" applyBorder="1" applyAlignment="1">
      <alignment horizontal="left" vertical="center" wrapText="1"/>
    </xf>
    <xf numFmtId="49" fontId="17" fillId="47" borderId="26" xfId="0" applyNumberFormat="1" applyFont="1" applyFill="1" applyBorder="1" applyAlignment="1">
      <alignment horizontal="center" vertical="center" wrapText="1"/>
    </xf>
    <xf numFmtId="2" fontId="8" fillId="0" borderId="0" xfId="0" applyNumberFormat="1" applyFont="1" applyFill="1" applyAlignment="1">
      <alignment/>
    </xf>
    <xf numFmtId="2" fontId="29" fillId="0" borderId="0" xfId="0" applyNumberFormat="1" applyFont="1" applyFill="1" applyBorder="1" applyAlignment="1">
      <alignment horizontal="center"/>
    </xf>
    <xf numFmtId="210" fontId="13" fillId="0" borderId="20" xfId="0" applyNumberFormat="1" applyFont="1" applyFill="1" applyBorder="1" applyAlignment="1">
      <alignment horizontal="center" vertical="center" wrapText="1"/>
    </xf>
    <xf numFmtId="210" fontId="17" fillId="47" borderId="20" xfId="0" applyNumberFormat="1" applyFont="1" applyFill="1" applyBorder="1" applyAlignment="1">
      <alignment horizontal="center" vertical="center" wrapText="1"/>
    </xf>
    <xf numFmtId="210" fontId="11" fillId="47" borderId="20" xfId="0" applyNumberFormat="1" applyFont="1" applyFill="1" applyBorder="1" applyAlignment="1">
      <alignment horizontal="left" vertical="center" wrapText="1"/>
    </xf>
    <xf numFmtId="210" fontId="29" fillId="47" borderId="20" xfId="0" applyNumberFormat="1" applyFont="1" applyFill="1" applyBorder="1" applyAlignment="1">
      <alignment horizontal="center" vertical="center" wrapText="1"/>
    </xf>
    <xf numFmtId="210" fontId="10" fillId="47" borderId="20" xfId="0" applyNumberFormat="1" applyFont="1" applyFill="1" applyBorder="1" applyAlignment="1">
      <alignment horizontal="left" vertical="center" wrapText="1"/>
    </xf>
    <xf numFmtId="0" fontId="11"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11" fillId="0" borderId="0" xfId="0" applyFont="1" applyFill="1" applyAlignment="1">
      <alignment/>
    </xf>
    <xf numFmtId="0" fontId="10" fillId="0" borderId="0"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11" fillId="0" borderId="21" xfId="0" applyNumberFormat="1"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0" xfId="0" applyFont="1" applyFill="1" applyBorder="1" applyAlignment="1">
      <alignment horizontal="center"/>
    </xf>
    <xf numFmtId="0" fontId="3" fillId="0" borderId="20" xfId="0" applyFont="1" applyFill="1" applyBorder="1" applyAlignment="1">
      <alignment horizontal="center"/>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12" fillId="0" borderId="20" xfId="136"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3" fontId="8" fillId="0" borderId="20" xfId="136"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49" fontId="17" fillId="0" borderId="26" xfId="0" applyNumberFormat="1" applyFont="1" applyFill="1" applyBorder="1" applyAlignment="1">
      <alignment horizontal="center" vertical="center" wrapText="1"/>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8" fillId="0" borderId="0" xfId="0" applyFont="1" applyFill="1" applyBorder="1" applyAlignment="1">
      <alignment/>
    </xf>
    <xf numFmtId="0" fontId="18" fillId="0" borderId="19" xfId="0" applyFont="1" applyFill="1" applyBorder="1" applyAlignment="1">
      <alignment/>
    </xf>
    <xf numFmtId="0" fontId="8" fillId="0" borderId="0" xfId="0" applyFont="1" applyFill="1" applyAlignment="1">
      <alignment/>
    </xf>
    <xf numFmtId="0" fontId="18" fillId="0" borderId="19" xfId="0" applyFont="1" applyFill="1" applyBorder="1" applyAlignment="1">
      <alignment wrapText="1"/>
    </xf>
    <xf numFmtId="0" fontId="12" fillId="0" borderId="0" xfId="0" applyNumberFormat="1" applyFont="1" applyFill="1" applyAlignment="1">
      <alignment horizontal="center"/>
    </xf>
    <xf numFmtId="0" fontId="8" fillId="0" borderId="0" xfId="0" applyNumberFormat="1" applyFont="1" applyFill="1" applyAlignment="1">
      <alignment/>
    </xf>
    <xf numFmtId="0" fontId="8" fillId="0" borderId="0" xfId="0" applyNumberFormat="1" applyFont="1" applyFill="1" applyBorder="1" applyAlignment="1">
      <alignment wrapText="1"/>
    </xf>
    <xf numFmtId="0" fontId="8" fillId="0" borderId="0" xfId="0" applyNumberFormat="1" applyFont="1" applyFill="1" applyBorder="1" applyAlignment="1">
      <alignment/>
    </xf>
    <xf numFmtId="0" fontId="8" fillId="0" borderId="0" xfId="0" applyNumberFormat="1" applyFont="1" applyFill="1" applyAlignment="1">
      <alignment wrapText="1"/>
    </xf>
    <xf numFmtId="0" fontId="8" fillId="0" borderId="0" xfId="0" applyNumberFormat="1" applyFont="1" applyFill="1" applyBorder="1" applyAlignment="1">
      <alignment/>
    </xf>
    <xf numFmtId="0" fontId="8" fillId="0" borderId="0" xfId="0" applyNumberFormat="1" applyFont="1" applyFill="1" applyBorder="1" applyAlignment="1">
      <alignment horizontal="center" wrapText="1"/>
    </xf>
    <xf numFmtId="49" fontId="1" fillId="0" borderId="0" xfId="0" applyNumberFormat="1" applyFont="1" applyFill="1" applyBorder="1" applyAlignment="1">
      <alignment/>
    </xf>
    <xf numFmtId="0" fontId="1" fillId="0" borderId="0" xfId="0" applyNumberFormat="1" applyFont="1" applyFill="1" applyAlignment="1">
      <alignment/>
    </xf>
    <xf numFmtId="0" fontId="19" fillId="0" borderId="0" xfId="0" applyNumberFormat="1" applyFont="1" applyFill="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10" fontId="0" fillId="0" borderId="20" xfId="132" applyNumberFormat="1" applyFont="1" applyFill="1" applyBorder="1" applyAlignment="1">
      <alignment horizontal="right" vertical="center"/>
      <protection/>
    </xf>
    <xf numFmtId="10" fontId="7" fillId="0" borderId="20" xfId="132" applyNumberFormat="1" applyFont="1" applyFill="1" applyBorder="1" applyAlignment="1">
      <alignment horizontal="right" vertical="center"/>
      <protection/>
    </xf>
    <xf numFmtId="10" fontId="0" fillId="0" borderId="20" xfId="132" applyNumberFormat="1" applyFont="1" applyFill="1" applyBorder="1" applyAlignment="1">
      <alignment horizontal="right" vertical="center"/>
      <protection/>
    </xf>
    <xf numFmtId="0" fontId="37" fillId="0" borderId="19" xfId="0" applyFont="1" applyFill="1" applyBorder="1" applyAlignment="1">
      <alignment/>
    </xf>
    <xf numFmtId="0" fontId="34" fillId="0" borderId="0" xfId="0" applyFont="1" applyFill="1" applyAlignment="1">
      <alignment/>
    </xf>
    <xf numFmtId="0" fontId="34" fillId="0" borderId="0" xfId="0" applyFont="1" applyFill="1" applyBorder="1" applyAlignment="1">
      <alignment wrapText="1"/>
    </xf>
    <xf numFmtId="49" fontId="17" fillId="47" borderId="23" xfId="0" applyNumberFormat="1" applyFont="1" applyFill="1" applyBorder="1" applyAlignment="1">
      <alignment horizontal="center" vertical="center"/>
    </xf>
    <xf numFmtId="2" fontId="11" fillId="47" borderId="23" xfId="0" applyNumberFormat="1" applyFont="1" applyFill="1" applyBorder="1" applyAlignment="1">
      <alignment horizontal="left"/>
    </xf>
    <xf numFmtId="49" fontId="29" fillId="47" borderId="20" xfId="0" applyNumberFormat="1" applyFont="1" applyFill="1" applyBorder="1" applyAlignment="1">
      <alignment horizontal="center" vertical="center"/>
    </xf>
    <xf numFmtId="1" fontId="10" fillId="47" borderId="20" xfId="0" applyNumberFormat="1" applyFont="1" applyFill="1" applyBorder="1" applyAlignment="1">
      <alignment horizontal="left"/>
    </xf>
    <xf numFmtId="49" fontId="17" fillId="47" borderId="20" xfId="0" applyNumberFormat="1" applyFont="1" applyFill="1" applyBorder="1" applyAlignment="1">
      <alignment horizontal="center" vertical="center"/>
    </xf>
    <xf numFmtId="1" fontId="11" fillId="47" borderId="20" xfId="0" applyNumberFormat="1" applyFont="1" applyFill="1" applyBorder="1" applyAlignment="1">
      <alignment horizontal="left"/>
    </xf>
    <xf numFmtId="1" fontId="11" fillId="47" borderId="26" xfId="0" applyNumberFormat="1" applyFont="1" applyFill="1" applyBorder="1" applyAlignment="1">
      <alignment horizontal="left"/>
    </xf>
    <xf numFmtId="2" fontId="11" fillId="47" borderId="26" xfId="0" applyNumberFormat="1" applyFont="1" applyFill="1" applyBorder="1" applyAlignment="1">
      <alignment horizontal="left" vertical="center" wrapText="1"/>
    </xf>
    <xf numFmtId="49" fontId="7" fillId="0" borderId="0" xfId="0" applyNumberFormat="1" applyFont="1" applyFill="1" applyAlignment="1">
      <alignment/>
    </xf>
    <xf numFmtId="49" fontId="0" fillId="0" borderId="0" xfId="0" applyNumberFormat="1" applyFill="1" applyBorder="1" applyAlignment="1">
      <alignment/>
    </xf>
    <xf numFmtId="49" fontId="0" fillId="0" borderId="0" xfId="0" applyNumberFormat="1" applyFont="1" applyFill="1" applyBorder="1" applyAlignment="1">
      <alignment/>
    </xf>
    <xf numFmtId="49" fontId="20" fillId="0" borderId="0" xfId="0" applyNumberFormat="1" applyFont="1" applyFill="1" applyAlignment="1">
      <alignment/>
    </xf>
    <xf numFmtId="49" fontId="0" fillId="0" borderId="0" xfId="0" applyNumberFormat="1" applyFont="1" applyFill="1" applyAlignment="1">
      <alignment horizontal="center"/>
    </xf>
    <xf numFmtId="49" fontId="0" fillId="0" borderId="0" xfId="0" applyNumberFormat="1" applyFont="1" applyFill="1" applyBorder="1" applyAlignment="1">
      <alignment/>
    </xf>
    <xf numFmtId="49" fontId="0" fillId="0" borderId="20" xfId="0" applyNumberFormat="1" applyFont="1" applyFill="1" applyBorder="1" applyAlignment="1">
      <alignment/>
    </xf>
    <xf numFmtId="49" fontId="36" fillId="0" borderId="20" xfId="0" applyNumberFormat="1" applyFont="1" applyFill="1" applyBorder="1" applyAlignment="1" applyProtection="1">
      <alignment horizontal="center" vertical="center"/>
      <protection/>
    </xf>
    <xf numFmtId="2" fontId="12" fillId="0" borderId="0" xfId="0" applyNumberFormat="1" applyFont="1" applyFill="1" applyAlignment="1">
      <alignment/>
    </xf>
    <xf numFmtId="0" fontId="0" fillId="0" borderId="0" xfId="141" applyNumberFormat="1" applyFont="1" applyFill="1" applyAlignment="1">
      <alignment horizontal="left"/>
      <protection/>
    </xf>
    <xf numFmtId="49" fontId="0" fillId="0" borderId="0" xfId="141" applyNumberFormat="1" applyFont="1" applyFill="1" applyBorder="1" applyAlignment="1">
      <alignment/>
      <protection/>
    </xf>
    <xf numFmtId="49" fontId="32" fillId="0" borderId="0" xfId="141" applyNumberFormat="1" applyFont="1" applyFill="1">
      <alignment/>
      <protection/>
    </xf>
    <xf numFmtId="49" fontId="24" fillId="0" borderId="0" xfId="141" applyNumberFormat="1" applyFont="1" applyFill="1" applyBorder="1" applyAlignment="1">
      <alignment/>
      <protection/>
    </xf>
    <xf numFmtId="49" fontId="32" fillId="0" borderId="0" xfId="141" applyNumberFormat="1" applyFont="1" applyFill="1" applyAlignment="1">
      <alignment vertical="center"/>
      <protection/>
    </xf>
    <xf numFmtId="49" fontId="85" fillId="0" borderId="0" xfId="141" applyNumberFormat="1" applyFont="1" applyFill="1">
      <alignment/>
      <protection/>
    </xf>
    <xf numFmtId="49" fontId="0" fillId="0" borderId="0" xfId="141" applyNumberFormat="1" applyFont="1" applyFill="1" applyBorder="1" applyAlignment="1">
      <alignment horizontal="left"/>
      <protection/>
    </xf>
    <xf numFmtId="0" fontId="7" fillId="0" borderId="0" xfId="141" applyNumberFormat="1" applyFont="1" applyFill="1" applyBorder="1" applyAlignment="1">
      <alignment horizontal="left"/>
      <protection/>
    </xf>
    <xf numFmtId="0" fontId="0" fillId="0" borderId="0" xfId="141" applyNumberFormat="1" applyFont="1" applyFill="1" applyBorder="1" applyAlignment="1">
      <alignment horizontal="left"/>
      <protection/>
    </xf>
    <xf numFmtId="49" fontId="23" fillId="0" borderId="22" xfId="141" applyNumberFormat="1" applyFont="1" applyFill="1" applyBorder="1" applyAlignment="1">
      <alignment horizontal="left"/>
      <protection/>
    </xf>
    <xf numFmtId="0" fontId="30" fillId="0" borderId="0" xfId="138" applyFont="1" applyFill="1" applyAlignment="1">
      <alignment/>
      <protection/>
    </xf>
    <xf numFmtId="0" fontId="0" fillId="0" borderId="0" xfId="141" applyFont="1" applyFill="1" applyBorder="1" applyAlignment="1">
      <alignment horizontal="left"/>
      <protection/>
    </xf>
    <xf numFmtId="49" fontId="87" fillId="0" borderId="0" xfId="141" applyNumberFormat="1" applyFont="1" applyFill="1">
      <alignment/>
      <protection/>
    </xf>
    <xf numFmtId="49" fontId="19" fillId="0" borderId="0" xfId="141" applyNumberFormat="1" applyFont="1" applyFill="1" applyAlignment="1">
      <alignment wrapText="1"/>
      <protection/>
    </xf>
    <xf numFmtId="0" fontId="19" fillId="0" borderId="0" xfId="141" applyNumberFormat="1" applyFont="1" applyFill="1" applyAlignment="1">
      <alignment wrapText="1"/>
      <protection/>
    </xf>
    <xf numFmtId="49" fontId="0" fillId="0" borderId="0" xfId="141" applyNumberFormat="1" applyFont="1" applyFill="1" applyBorder="1" applyAlignment="1">
      <alignment horizontal="left"/>
      <protection/>
    </xf>
    <xf numFmtId="49" fontId="0" fillId="0" borderId="0" xfId="141" applyNumberFormat="1" applyFont="1" applyFill="1" applyAlignment="1">
      <alignment horizontal="left"/>
      <protection/>
    </xf>
    <xf numFmtId="49" fontId="0" fillId="0" borderId="0" xfId="141" applyNumberFormat="1" applyFont="1" applyFill="1" applyBorder="1" applyAlignment="1">
      <alignment horizontal="left"/>
      <protection/>
    </xf>
    <xf numFmtId="49" fontId="0" fillId="0" borderId="0" xfId="141" applyNumberFormat="1" applyFont="1" applyFill="1" applyAlignment="1">
      <alignment/>
      <protection/>
    </xf>
    <xf numFmtId="49" fontId="20" fillId="0" borderId="0" xfId="141" applyNumberFormat="1" applyFont="1" applyFill="1" applyAlignment="1">
      <alignment/>
      <protection/>
    </xf>
    <xf numFmtId="49" fontId="23" fillId="0" borderId="0" xfId="141" applyNumberFormat="1" applyFont="1" applyFill="1" applyBorder="1" applyAlignment="1">
      <alignment/>
      <protection/>
    </xf>
    <xf numFmtId="49" fontId="17" fillId="0" borderId="20" xfId="141" applyNumberFormat="1" applyFont="1" applyFill="1" applyBorder="1" applyAlignment="1">
      <alignment horizontal="center" vertical="center" wrapText="1" readingOrder="1"/>
      <protection/>
    </xf>
    <xf numFmtId="49" fontId="32" fillId="0" borderId="0" xfId="141" applyNumberFormat="1" applyFont="1" applyFill="1" applyBorder="1">
      <alignment/>
      <protection/>
    </xf>
    <xf numFmtId="49" fontId="80" fillId="0" borderId="26" xfId="141" applyNumberFormat="1" applyFont="1" applyFill="1" applyBorder="1" applyAlignment="1">
      <alignment wrapText="1"/>
      <protection/>
    </xf>
    <xf numFmtId="49" fontId="80" fillId="0" borderId="25" xfId="141" applyNumberFormat="1" applyFont="1" applyFill="1" applyBorder="1" applyAlignment="1">
      <alignment wrapText="1"/>
      <protection/>
    </xf>
    <xf numFmtId="49" fontId="109" fillId="0" borderId="37" xfId="141" applyNumberFormat="1" applyFont="1" applyFill="1" applyBorder="1" applyAlignment="1">
      <alignment horizontal="center" wrapText="1"/>
      <protection/>
    </xf>
    <xf numFmtId="49" fontId="24" fillId="0" borderId="23" xfId="141" applyNumberFormat="1" applyFont="1" applyFill="1" applyBorder="1" applyAlignment="1">
      <alignment horizontal="center"/>
      <protection/>
    </xf>
    <xf numFmtId="49" fontId="17" fillId="0" borderId="0" xfId="141" applyNumberFormat="1" applyFont="1" applyFill="1" applyBorder="1" applyAlignment="1">
      <alignment vertical="justify" textRotation="90" wrapText="1"/>
      <protection/>
    </xf>
    <xf numFmtId="3" fontId="17" fillId="0" borderId="37" xfId="141" applyNumberFormat="1" applyFont="1" applyFill="1" applyBorder="1" applyAlignment="1">
      <alignment horizontal="center" vertical="center" wrapText="1"/>
      <protection/>
    </xf>
    <xf numFmtId="49" fontId="17" fillId="0" borderId="0" xfId="141" applyNumberFormat="1" applyFont="1" applyFill="1" applyBorder="1" applyAlignment="1">
      <alignment vertical="center" textRotation="90" wrapText="1"/>
      <protection/>
    </xf>
    <xf numFmtId="49" fontId="32" fillId="0" borderId="0" xfId="141" applyNumberFormat="1" applyFont="1" applyFill="1" applyBorder="1" applyAlignment="1">
      <alignment vertical="center"/>
      <protection/>
    </xf>
    <xf numFmtId="49" fontId="29" fillId="0" borderId="0" xfId="141" applyNumberFormat="1" applyFont="1" applyFill="1" applyBorder="1" applyAlignment="1">
      <alignment vertical="center" textRotation="90" wrapText="1"/>
      <protection/>
    </xf>
    <xf numFmtId="0" fontId="19" fillId="0" borderId="0" xfId="138" applyNumberFormat="1" applyFont="1" applyFill="1" applyAlignment="1">
      <alignment/>
      <protection/>
    </xf>
    <xf numFmtId="0" fontId="110" fillId="0" borderId="0" xfId="141" applyNumberFormat="1" applyFont="1" applyFill="1">
      <alignment/>
      <protection/>
    </xf>
    <xf numFmtId="49" fontId="21" fillId="0" borderId="0" xfId="141" applyNumberFormat="1" applyFont="1" applyFill="1" applyAlignment="1">
      <alignment horizontal="left"/>
      <protection/>
    </xf>
    <xf numFmtId="49" fontId="18" fillId="0" borderId="0" xfId="141" applyNumberFormat="1" applyFont="1" applyFill="1" applyAlignment="1">
      <alignment horizontal="left"/>
      <protection/>
    </xf>
    <xf numFmtId="49" fontId="8" fillId="0" borderId="0" xfId="141" applyNumberFormat="1" applyFont="1" applyFill="1" applyAlignment="1">
      <alignment horizontal="left"/>
      <protection/>
    </xf>
    <xf numFmtId="49" fontId="87" fillId="0" borderId="0" xfId="141" applyNumberFormat="1" applyFont="1" applyFill="1" applyAlignment="1">
      <alignment horizontal="left"/>
      <protection/>
    </xf>
    <xf numFmtId="49" fontId="8" fillId="0" borderId="0" xfId="141" applyNumberFormat="1" applyFont="1" applyFill="1">
      <alignment/>
      <protection/>
    </xf>
    <xf numFmtId="9" fontId="32" fillId="0" borderId="0" xfId="151" applyFont="1" applyFill="1" applyAlignment="1">
      <alignment/>
    </xf>
    <xf numFmtId="0" fontId="0" fillId="0" borderId="0" xfId="141" applyFont="1" applyFill="1" applyAlignment="1">
      <alignment/>
      <protection/>
    </xf>
    <xf numFmtId="0" fontId="20" fillId="0" borderId="0" xfId="141" applyFont="1" applyFill="1" applyAlignment="1">
      <alignment/>
      <protection/>
    </xf>
    <xf numFmtId="0" fontId="0" fillId="0" borderId="0" xfId="141" applyFont="1" applyFill="1" applyBorder="1" applyAlignment="1">
      <alignment horizontal="left"/>
      <protection/>
    </xf>
    <xf numFmtId="0" fontId="23" fillId="0" borderId="22" xfId="141" applyFont="1" applyFill="1" applyBorder="1" applyAlignment="1">
      <alignment/>
      <protection/>
    </xf>
    <xf numFmtId="0" fontId="23" fillId="0" borderId="22" xfId="141" applyFont="1" applyFill="1" applyBorder="1" applyAlignment="1">
      <alignment horizontal="left"/>
      <protection/>
    </xf>
    <xf numFmtId="0" fontId="31" fillId="0" borderId="20" xfId="141" applyFont="1" applyFill="1" applyBorder="1" applyAlignment="1">
      <alignment horizontal="center" vertical="center" wrapText="1"/>
      <protection/>
    </xf>
    <xf numFmtId="0" fontId="80" fillId="0" borderId="26" xfId="141" applyFont="1" applyFill="1" applyBorder="1" applyAlignment="1">
      <alignment wrapText="1"/>
      <protection/>
    </xf>
    <xf numFmtId="0" fontId="80" fillId="0" borderId="25" xfId="141" applyFont="1" applyFill="1" applyBorder="1" applyAlignment="1">
      <alignment wrapText="1"/>
      <protection/>
    </xf>
    <xf numFmtId="3" fontId="109" fillId="0" borderId="37" xfId="141" applyNumberFormat="1" applyFont="1" applyFill="1" applyBorder="1" applyAlignment="1">
      <alignment horizontal="center" wrapText="1"/>
      <protection/>
    </xf>
    <xf numFmtId="0" fontId="24" fillId="0" borderId="23" xfId="141" applyFont="1" applyFill="1" applyBorder="1" applyAlignment="1">
      <alignment horizontal="center"/>
      <protection/>
    </xf>
    <xf numFmtId="0" fontId="109" fillId="0" borderId="37" xfId="141" applyFont="1" applyFill="1" applyBorder="1" applyAlignment="1">
      <alignment horizontal="center" wrapText="1"/>
      <protection/>
    </xf>
    <xf numFmtId="3" fontId="27" fillId="0" borderId="26" xfId="141" applyNumberFormat="1" applyFont="1" applyFill="1" applyBorder="1" applyAlignment="1">
      <alignment vertical="center" wrapText="1"/>
      <protection/>
    </xf>
    <xf numFmtId="3" fontId="27" fillId="0" borderId="38" xfId="141" applyNumberFormat="1" applyFont="1" applyFill="1" applyBorder="1" applyAlignment="1">
      <alignment vertical="center" wrapText="1"/>
      <protection/>
    </xf>
    <xf numFmtId="3" fontId="27" fillId="0" borderId="25" xfId="141" applyNumberFormat="1" applyFont="1" applyFill="1" applyBorder="1" applyAlignment="1">
      <alignment vertical="center" wrapText="1"/>
      <protection/>
    </xf>
    <xf numFmtId="3" fontId="29" fillId="0" borderId="20" xfId="141" applyNumberFormat="1" applyFont="1" applyFill="1" applyBorder="1" applyAlignment="1">
      <alignment horizontal="center" vertical="center" wrapText="1"/>
      <protection/>
    </xf>
    <xf numFmtId="3" fontId="17" fillId="0" borderId="20" xfId="141" applyNumberFormat="1" applyFont="1" applyFill="1" applyBorder="1" applyAlignment="1">
      <alignment horizontal="center" vertical="center" wrapText="1"/>
      <protection/>
    </xf>
    <xf numFmtId="49" fontId="11" fillId="0" borderId="20" xfId="141" applyNumberFormat="1" applyFont="1" applyFill="1" applyBorder="1" applyAlignment="1">
      <alignment horizontal="left" vertical="center"/>
      <protection/>
    </xf>
    <xf numFmtId="0" fontId="26" fillId="0" borderId="0" xfId="141" applyFont="1" applyFill="1">
      <alignment/>
      <protection/>
    </xf>
    <xf numFmtId="49" fontId="24" fillId="0" borderId="0" xfId="141" applyNumberFormat="1" applyFont="1" applyFill="1" applyAlignment="1">
      <alignment horizontal="left"/>
      <protection/>
    </xf>
    <xf numFmtId="49" fontId="18" fillId="0" borderId="20" xfId="0" applyNumberFormat="1" applyFont="1" applyFill="1" applyBorder="1" applyAlignment="1" applyProtection="1">
      <alignment horizontal="center" vertical="center" wrapText="1"/>
      <protection/>
    </xf>
    <xf numFmtId="0" fontId="34" fillId="0" borderId="0" xfId="0" applyNumberFormat="1" applyFont="1" applyFill="1" applyBorder="1" applyAlignment="1">
      <alignment horizontal="center" vertical="center" wrapText="1"/>
    </xf>
    <xf numFmtId="49" fontId="8" fillId="0" borderId="22" xfId="0" applyNumberFormat="1" applyFont="1" applyFill="1" applyBorder="1" applyAlignment="1">
      <alignment/>
    </xf>
    <xf numFmtId="49" fontId="37" fillId="0" borderId="0" xfId="0" applyNumberFormat="1" applyFont="1" applyBorder="1" applyAlignment="1">
      <alignment horizontal="left" wrapText="1"/>
    </xf>
    <xf numFmtId="0" fontId="23" fillId="0" borderId="0" xfId="0" applyNumberFormat="1" applyFont="1" applyBorder="1" applyAlignment="1">
      <alignment horizontal="center" wrapText="1"/>
    </xf>
    <xf numFmtId="49" fontId="7" fillId="0" borderId="20" xfId="0" applyNumberFormat="1" applyFont="1" applyBorder="1" applyAlignment="1">
      <alignment horizontal="center"/>
    </xf>
    <xf numFmtId="49" fontId="30" fillId="0" borderId="0" xfId="0" applyNumberFormat="1" applyFont="1" applyFill="1" applyBorder="1" applyAlignment="1">
      <alignment horizontal="center"/>
    </xf>
    <xf numFmtId="49" fontId="1" fillId="49" borderId="0" xfId="0" applyNumberFormat="1" applyFont="1" applyFill="1" applyAlignment="1">
      <alignment/>
    </xf>
    <xf numFmtId="49" fontId="30" fillId="49" borderId="20" xfId="0" applyNumberFormat="1" applyFont="1" applyFill="1" applyBorder="1" applyAlignment="1">
      <alignment horizontal="center"/>
    </xf>
    <xf numFmtId="49" fontId="0" fillId="49" borderId="0" xfId="0" applyNumberFormat="1" applyFont="1" applyFill="1" applyAlignment="1">
      <alignment/>
    </xf>
    <xf numFmtId="49" fontId="10" fillId="49" borderId="20" xfId="0" applyNumberFormat="1" applyFont="1" applyFill="1" applyBorder="1" applyAlignment="1">
      <alignment horizontal="center"/>
    </xf>
    <xf numFmtId="49" fontId="7" fillId="49" borderId="20" xfId="0" applyNumberFormat="1" applyFont="1" applyFill="1" applyBorder="1" applyAlignment="1">
      <alignment horizontal="center"/>
    </xf>
    <xf numFmtId="49" fontId="12" fillId="49" borderId="20" xfId="0" applyNumberFormat="1" applyFont="1" applyFill="1" applyBorder="1" applyAlignment="1">
      <alignment wrapText="1"/>
    </xf>
    <xf numFmtId="49" fontId="0" fillId="49" borderId="0" xfId="0" applyNumberFormat="1" applyFont="1" applyFill="1" applyAlignment="1">
      <alignment/>
    </xf>
    <xf numFmtId="49" fontId="0" fillId="49" borderId="20" xfId="0" applyNumberFormat="1" applyFont="1" applyFill="1" applyBorder="1" applyAlignment="1">
      <alignment horizontal="center"/>
    </xf>
    <xf numFmtId="49" fontId="8" fillId="49" borderId="20" xfId="0" applyNumberFormat="1" applyFont="1" applyFill="1" applyBorder="1" applyAlignment="1">
      <alignment wrapText="1"/>
    </xf>
    <xf numFmtId="49" fontId="8" fillId="49" borderId="0" xfId="0" applyNumberFormat="1" applyFont="1" applyFill="1" applyAlignment="1">
      <alignment/>
    </xf>
    <xf numFmtId="49" fontId="12" fillId="49" borderId="0" xfId="0" applyNumberFormat="1" applyFont="1" applyFill="1" applyAlignment="1">
      <alignment/>
    </xf>
    <xf numFmtId="49" fontId="0" fillId="49" borderId="20" xfId="0" applyNumberFormat="1" applyFont="1" applyFill="1" applyBorder="1" applyAlignment="1">
      <alignment horizontal="center"/>
    </xf>
    <xf numFmtId="2" fontId="12" fillId="49" borderId="20" xfId="0" applyNumberFormat="1" applyFont="1" applyFill="1" applyBorder="1" applyAlignment="1">
      <alignment horizontal="left" vertical="center" wrapText="1"/>
    </xf>
    <xf numFmtId="0" fontId="30" fillId="49" borderId="0" xfId="0" applyNumberFormat="1" applyFont="1" applyFill="1" applyAlignment="1">
      <alignment horizontal="center"/>
    </xf>
    <xf numFmtId="49" fontId="30" fillId="49" borderId="0" xfId="0" applyNumberFormat="1" applyFont="1" applyFill="1" applyAlignment="1">
      <alignment horizontal="center"/>
    </xf>
    <xf numFmtId="49" fontId="0" fillId="0" borderId="20" xfId="0" applyNumberFormat="1" applyFont="1" applyBorder="1" applyAlignment="1">
      <alignment horizontal="center"/>
    </xf>
    <xf numFmtId="49" fontId="7" fillId="0" borderId="20" xfId="0" applyNumberFormat="1" applyFont="1" applyFill="1" applyBorder="1" applyAlignment="1">
      <alignment wrapText="1"/>
    </xf>
    <xf numFmtId="49" fontId="0" fillId="0" borderId="20" xfId="0" applyNumberFormat="1" applyFont="1" applyBorder="1" applyAlignment="1">
      <alignment wrapText="1"/>
    </xf>
    <xf numFmtId="49" fontId="0" fillId="0" borderId="20" xfId="0" applyNumberFormat="1" applyFont="1" applyFill="1" applyBorder="1" applyAlignment="1">
      <alignment horizontal="center"/>
    </xf>
    <xf numFmtId="49" fontId="0" fillId="0" borderId="20" xfId="0" applyNumberFormat="1" applyFont="1" applyFill="1" applyBorder="1" applyAlignment="1">
      <alignment wrapText="1"/>
    </xf>
    <xf numFmtId="2" fontId="0" fillId="0" borderId="20" xfId="0" applyNumberFormat="1" applyFont="1" applyFill="1" applyBorder="1" applyAlignment="1">
      <alignment horizontal="left" vertical="center" wrapText="1"/>
    </xf>
    <xf numFmtId="49" fontId="34" fillId="0" borderId="0" xfId="0" applyNumberFormat="1" applyFont="1" applyFill="1" applyBorder="1" applyAlignment="1">
      <alignment horizontal="center"/>
    </xf>
    <xf numFmtId="49" fontId="34" fillId="0" borderId="0" xfId="0" applyNumberFormat="1" applyFont="1" applyFill="1" applyBorder="1" applyAlignment="1">
      <alignment wrapText="1"/>
    </xf>
    <xf numFmtId="210" fontId="34" fillId="0" borderId="0" xfId="0" applyNumberFormat="1" applyFont="1" applyBorder="1" applyAlignment="1">
      <alignment horizontal="center"/>
    </xf>
    <xf numFmtId="210" fontId="37" fillId="0" borderId="0" xfId="0" applyNumberFormat="1" applyFont="1" applyBorder="1" applyAlignment="1">
      <alignment horizontal="center"/>
    </xf>
    <xf numFmtId="210" fontId="30" fillId="0" borderId="0" xfId="0" applyNumberFormat="1" applyFont="1" applyBorder="1" applyAlignment="1">
      <alignment horizontal="center"/>
    </xf>
    <xf numFmtId="49" fontId="30" fillId="0" borderId="0" xfId="0" applyNumberFormat="1" applyFont="1" applyFill="1" applyAlignment="1">
      <alignment/>
    </xf>
    <xf numFmtId="49" fontId="30" fillId="0" borderId="0" xfId="0" applyNumberFormat="1" applyFont="1" applyFill="1" applyBorder="1" applyAlignment="1">
      <alignment wrapText="1"/>
    </xf>
    <xf numFmtId="49" fontId="34" fillId="0" borderId="0" xfId="0" applyNumberFormat="1" applyFont="1" applyFill="1" applyBorder="1" applyAlignment="1">
      <alignment/>
    </xf>
    <xf numFmtId="49" fontId="65" fillId="0" borderId="0" xfId="0" applyNumberFormat="1" applyFont="1" applyFill="1" applyBorder="1" applyAlignment="1">
      <alignment/>
    </xf>
    <xf numFmtId="0" fontId="30" fillId="0" borderId="0" xfId="141" applyNumberFormat="1" applyFont="1" applyFill="1" applyBorder="1" applyAlignment="1">
      <alignment horizontal="center"/>
      <protection/>
    </xf>
    <xf numFmtId="0" fontId="30" fillId="0" borderId="0" xfId="141" applyNumberFormat="1" applyFont="1" applyFill="1" applyBorder="1" applyAlignment="1">
      <alignment horizontal="center" wrapText="1"/>
      <protection/>
    </xf>
    <xf numFmtId="0" fontId="32" fillId="0" borderId="0" xfId="141" applyFont="1" applyFill="1">
      <alignment/>
      <protection/>
    </xf>
    <xf numFmtId="0" fontId="32" fillId="0" borderId="0" xfId="141" applyFont="1" applyFill="1" applyAlignment="1">
      <alignment vertical="center"/>
      <protection/>
    </xf>
    <xf numFmtId="0" fontId="30" fillId="0" borderId="0" xfId="138" applyNumberFormat="1" applyFont="1" applyFill="1" applyAlignment="1">
      <alignment/>
      <protection/>
    </xf>
    <xf numFmtId="3" fontId="0" fillId="0" borderId="20" xfId="141" applyNumberFormat="1" applyFont="1" applyFill="1" applyBorder="1" applyAlignment="1">
      <alignment horizontal="center" vertical="center"/>
      <protection/>
    </xf>
    <xf numFmtId="0" fontId="7" fillId="0" borderId="0" xfId="141" applyFont="1" applyFill="1">
      <alignment/>
      <protection/>
    </xf>
    <xf numFmtId="2" fontId="0" fillId="0" borderId="0" xfId="0" applyNumberFormat="1" applyFont="1" applyAlignment="1">
      <alignment horizontal="left"/>
    </xf>
    <xf numFmtId="3" fontId="12" fillId="0" borderId="26" xfId="141" applyNumberFormat="1" applyFont="1" applyFill="1" applyBorder="1" applyAlignment="1">
      <alignment vertical="center"/>
      <protection/>
    </xf>
    <xf numFmtId="3" fontId="12" fillId="0" borderId="38" xfId="141" applyNumberFormat="1" applyFont="1" applyFill="1" applyBorder="1" applyAlignment="1">
      <alignment vertical="center"/>
      <protection/>
    </xf>
    <xf numFmtId="3" fontId="12" fillId="0" borderId="25" xfId="141" applyNumberFormat="1" applyFont="1" applyFill="1" applyBorder="1" applyAlignment="1">
      <alignment vertical="center"/>
      <protection/>
    </xf>
    <xf numFmtId="3" fontId="12" fillId="0" borderId="20" xfId="141" applyNumberFormat="1" applyFont="1" applyFill="1" applyBorder="1" applyAlignment="1">
      <alignment horizontal="center" vertical="center"/>
      <protection/>
    </xf>
    <xf numFmtId="3" fontId="8" fillId="0" borderId="20" xfId="141" applyNumberFormat="1" applyFont="1" applyFill="1" applyBorder="1" applyAlignment="1">
      <alignment horizontal="center" vertical="center"/>
      <protection/>
    </xf>
    <xf numFmtId="49" fontId="0" fillId="0" borderId="20" xfId="138" applyNumberFormat="1" applyFont="1" applyFill="1" applyBorder="1" applyAlignment="1">
      <alignment horizontal="left" vertical="center"/>
      <protection/>
    </xf>
    <xf numFmtId="0" fontId="34" fillId="0" borderId="0" xfId="141" applyNumberFormat="1" applyFont="1" applyFill="1" applyBorder="1" applyAlignment="1">
      <alignment wrapText="1"/>
      <protection/>
    </xf>
    <xf numFmtId="49" fontId="0" fillId="0" borderId="0" xfId="0" applyNumberFormat="1" applyFont="1" applyAlignment="1">
      <alignment/>
    </xf>
    <xf numFmtId="0" fontId="6" fillId="0" borderId="0" xfId="141" applyFont="1" applyFill="1">
      <alignment/>
      <protection/>
    </xf>
    <xf numFmtId="0" fontId="8" fillId="0" borderId="0" xfId="141" applyNumberFormat="1" applyFont="1" applyFill="1" applyBorder="1" applyAlignment="1">
      <alignment horizontal="center" wrapText="1"/>
      <protection/>
    </xf>
    <xf numFmtId="0" fontId="12" fillId="0" borderId="20" xfId="141" applyNumberFormat="1" applyFont="1" applyFill="1" applyBorder="1" applyAlignment="1">
      <alignment horizontal="center" vertical="center" wrapText="1"/>
      <protection/>
    </xf>
    <xf numFmtId="0" fontId="18" fillId="0" borderId="20" xfId="141" applyFont="1" applyFill="1" applyBorder="1" applyAlignment="1">
      <alignment horizontal="center"/>
      <protection/>
    </xf>
    <xf numFmtId="0" fontId="18" fillId="0" borderId="39" xfId="141" applyFont="1" applyFill="1" applyBorder="1" applyAlignment="1">
      <alignment horizontal="center"/>
      <protection/>
    </xf>
    <xf numFmtId="3" fontId="12" fillId="0" borderId="39" xfId="141" applyNumberFormat="1" applyFont="1" applyFill="1" applyBorder="1" applyAlignment="1">
      <alignment horizontal="center" vertical="center"/>
      <protection/>
    </xf>
    <xf numFmtId="3" fontId="114" fillId="0" borderId="20" xfId="141" applyNumberFormat="1" applyFont="1" applyFill="1" applyBorder="1" applyAlignment="1">
      <alignment horizontal="center" vertical="center"/>
      <protection/>
    </xf>
    <xf numFmtId="3" fontId="1" fillId="0" borderId="39" xfId="141" applyNumberFormat="1" applyFont="1" applyFill="1" applyBorder="1" applyAlignment="1">
      <alignment horizontal="center" vertical="center"/>
      <protection/>
    </xf>
    <xf numFmtId="3" fontId="8" fillId="0" borderId="39" xfId="141" applyNumberFormat="1" applyFont="1" applyFill="1" applyBorder="1" applyAlignment="1">
      <alignment horizontal="center" vertical="center"/>
      <protection/>
    </xf>
    <xf numFmtId="3" fontId="0" fillId="0" borderId="39" xfId="141" applyNumberFormat="1" applyFont="1" applyFill="1" applyBorder="1" applyAlignment="1">
      <alignment horizontal="center" vertical="center"/>
      <protection/>
    </xf>
    <xf numFmtId="3" fontId="8" fillId="0" borderId="20" xfId="141" applyNumberFormat="1" applyFont="1" applyFill="1" applyBorder="1" applyAlignment="1">
      <alignment horizontal="center" vertical="center"/>
      <protection/>
    </xf>
    <xf numFmtId="3" fontId="0" fillId="0" borderId="20" xfId="141" applyNumberFormat="1" applyFont="1" applyFill="1" applyBorder="1" applyAlignment="1">
      <alignment horizontal="center" vertical="center"/>
      <protection/>
    </xf>
    <xf numFmtId="3" fontId="0" fillId="0" borderId="39" xfId="141" applyNumberFormat="1" applyFont="1" applyFill="1" applyBorder="1" applyAlignment="1">
      <alignment horizontal="center" vertical="center"/>
      <protection/>
    </xf>
    <xf numFmtId="0" fontId="10" fillId="0" borderId="0" xfId="141" applyFont="1" applyFill="1" applyBorder="1" applyAlignment="1">
      <alignment horizontal="center" vertical="center"/>
      <protection/>
    </xf>
    <xf numFmtId="0" fontId="10" fillId="0" borderId="0" xfId="138" applyNumberFormat="1" applyFont="1" applyFill="1" applyBorder="1" applyAlignment="1">
      <alignment horizontal="left" vertical="center"/>
      <protection/>
    </xf>
    <xf numFmtId="0" fontId="8" fillId="0" borderId="0" xfId="141" applyNumberFormat="1" applyFont="1" applyFill="1" applyBorder="1" applyAlignment="1">
      <alignment horizontal="center" vertical="center"/>
      <protection/>
    </xf>
    <xf numFmtId="0" fontId="115" fillId="0" borderId="0" xfId="141" applyNumberFormat="1" applyFont="1" applyFill="1" applyBorder="1" applyAlignment="1">
      <alignment horizontal="center" vertical="center"/>
      <protection/>
    </xf>
    <xf numFmtId="0" fontId="114" fillId="0" borderId="0" xfId="141" applyNumberFormat="1" applyFont="1" applyFill="1" applyBorder="1" applyAlignment="1">
      <alignment horizontal="center" vertical="center"/>
      <protection/>
    </xf>
    <xf numFmtId="0" fontId="1" fillId="0" borderId="0" xfId="141" applyNumberFormat="1" applyFont="1" applyFill="1" applyBorder="1" applyAlignment="1">
      <alignment horizontal="center" vertical="center"/>
      <protection/>
    </xf>
    <xf numFmtId="214" fontId="11" fillId="0" borderId="20" xfId="141" applyNumberFormat="1" applyFont="1" applyFill="1" applyBorder="1" applyAlignment="1">
      <alignment horizontal="left" vertical="center"/>
      <protection/>
    </xf>
    <xf numFmtId="220" fontId="11" fillId="0" borderId="37" xfId="140" applyNumberFormat="1" applyFont="1" applyFill="1" applyBorder="1" applyAlignment="1">
      <alignment horizontal="center" vertical="center" wrapText="1"/>
      <protection/>
    </xf>
    <xf numFmtId="220" fontId="11" fillId="0" borderId="20" xfId="140" applyNumberFormat="1" applyFont="1" applyFill="1" applyBorder="1" applyAlignment="1">
      <alignment horizontal="center" vertical="center" wrapText="1"/>
      <protection/>
    </xf>
    <xf numFmtId="214" fontId="11" fillId="0" borderId="20" xfId="141" applyNumberFormat="1" applyFont="1" applyFill="1" applyBorder="1" applyAlignment="1">
      <alignment horizontal="center" vertical="center"/>
      <protection/>
    </xf>
    <xf numFmtId="220" fontId="11" fillId="0" borderId="20" xfId="140" applyNumberFormat="1" applyFont="1" applyFill="1" applyBorder="1" applyAlignment="1" applyProtection="1">
      <alignment horizontal="center" vertical="center" wrapText="1"/>
      <protection/>
    </xf>
    <xf numFmtId="220" fontId="10" fillId="0" borderId="20" xfId="140" applyNumberFormat="1" applyFont="1" applyFill="1" applyBorder="1" applyAlignment="1">
      <alignment horizontal="center" vertical="center" wrapText="1"/>
      <protection/>
    </xf>
    <xf numFmtId="220" fontId="32" fillId="0" borderId="20" xfId="140" applyNumberFormat="1" applyFont="1" applyFill="1" applyBorder="1" applyAlignment="1">
      <alignment horizontal="center" vertical="center" wrapText="1"/>
      <protection/>
    </xf>
    <xf numFmtId="214" fontId="11" fillId="0" borderId="23" xfId="141" applyNumberFormat="1" applyFont="1" applyFill="1" applyBorder="1" applyAlignment="1">
      <alignment horizontal="center" vertical="center"/>
      <protection/>
    </xf>
    <xf numFmtId="214" fontId="10" fillId="0" borderId="23" xfId="141" applyNumberFormat="1" applyFont="1" applyFill="1" applyBorder="1" applyAlignment="1">
      <alignment horizontal="center" vertical="center"/>
      <protection/>
    </xf>
    <xf numFmtId="214" fontId="10" fillId="0" borderId="20" xfId="138" applyNumberFormat="1" applyFont="1" applyFill="1" applyBorder="1" applyAlignment="1">
      <alignment horizontal="left" vertical="center"/>
      <protection/>
    </xf>
    <xf numFmtId="220" fontId="10" fillId="0" borderId="20" xfId="140" applyNumberFormat="1" applyFont="1" applyFill="1" applyBorder="1" applyAlignment="1" applyProtection="1">
      <alignment horizontal="center" vertical="center" wrapText="1"/>
      <protection/>
    </xf>
    <xf numFmtId="221" fontId="10" fillId="0" borderId="20" xfId="140" applyNumberFormat="1" applyFont="1" applyFill="1" applyBorder="1" applyAlignment="1">
      <alignment horizontal="center" vertical="center" wrapText="1"/>
      <protection/>
    </xf>
    <xf numFmtId="221" fontId="32" fillId="0" borderId="20" xfId="140" applyNumberFormat="1" applyFont="1" applyFill="1" applyBorder="1" applyAlignment="1">
      <alignment horizontal="center" vertical="center" wrapText="1"/>
      <protection/>
    </xf>
    <xf numFmtId="221" fontId="10" fillId="0" borderId="25" xfId="140" applyNumberFormat="1" applyFont="1" applyFill="1" applyBorder="1" applyAlignment="1">
      <alignment horizontal="center" vertical="center" wrapText="1"/>
      <protection/>
    </xf>
    <xf numFmtId="1" fontId="160" fillId="0" borderId="20" xfId="0" applyNumberFormat="1" applyFont="1" applyFill="1" applyBorder="1" applyAlignment="1">
      <alignment horizontal="right" vertical="center" wrapText="1"/>
    </xf>
    <xf numFmtId="1" fontId="161" fillId="0" borderId="20" xfId="0" applyNumberFormat="1" applyFont="1" applyFill="1" applyBorder="1" applyAlignment="1">
      <alignment horizontal="right" vertical="center" wrapText="1"/>
    </xf>
    <xf numFmtId="2" fontId="160" fillId="0" borderId="20" xfId="0" applyNumberFormat="1" applyFont="1" applyFill="1" applyBorder="1" applyAlignment="1">
      <alignment horizontal="right" vertical="center" wrapText="1"/>
    </xf>
    <xf numFmtId="2" fontId="160" fillId="50" borderId="20" xfId="0" applyNumberFormat="1" applyFont="1" applyFill="1" applyBorder="1" applyAlignment="1">
      <alignment vertical="center" wrapText="1"/>
    </xf>
    <xf numFmtId="1" fontId="160" fillId="50" borderId="20" xfId="0" applyNumberFormat="1" applyFont="1" applyFill="1" applyBorder="1" applyAlignment="1">
      <alignment vertical="center" wrapText="1"/>
    </xf>
    <xf numFmtId="1" fontId="161" fillId="50" borderId="20" xfId="0" applyNumberFormat="1" applyFont="1" applyFill="1" applyBorder="1" applyAlignment="1">
      <alignment vertical="center" wrapText="1"/>
    </xf>
    <xf numFmtId="1" fontId="160" fillId="50" borderId="21" xfId="0" applyNumberFormat="1" applyFont="1" applyFill="1" applyBorder="1" applyAlignment="1">
      <alignment vertical="center" wrapText="1"/>
    </xf>
    <xf numFmtId="10" fontId="160" fillId="50" borderId="23" xfId="0" applyNumberFormat="1" applyFont="1" applyFill="1" applyBorder="1" applyAlignment="1">
      <alignment vertical="center" wrapText="1"/>
    </xf>
    <xf numFmtId="3" fontId="162" fillId="0" borderId="20" xfId="0" applyNumberFormat="1" applyFont="1" applyFill="1" applyBorder="1" applyAlignment="1">
      <alignment horizontal="right" vertical="center" wrapText="1"/>
    </xf>
    <xf numFmtId="3" fontId="163" fillId="0" borderId="20" xfId="0" applyNumberFormat="1" applyFont="1" applyFill="1" applyBorder="1" applyAlignment="1">
      <alignment horizontal="right" vertical="center" wrapText="1"/>
    </xf>
    <xf numFmtId="222" fontId="162" fillId="50" borderId="20" xfId="0" applyNumberFormat="1" applyFont="1" applyFill="1" applyBorder="1" applyAlignment="1">
      <alignment vertical="center" wrapText="1"/>
    </xf>
    <xf numFmtId="0" fontId="164" fillId="0" borderId="20" xfId="0" applyFont="1" applyBorder="1" applyAlignment="1">
      <alignment horizontal="right"/>
    </xf>
    <xf numFmtId="0" fontId="165" fillId="0" borderId="20" xfId="0" applyFont="1" applyBorder="1" applyAlignment="1">
      <alignment horizontal="right"/>
    </xf>
    <xf numFmtId="1" fontId="162" fillId="50" borderId="20" xfId="0" applyNumberFormat="1" applyFont="1" applyFill="1" applyBorder="1" applyAlignment="1">
      <alignment vertical="center" wrapText="1"/>
    </xf>
    <xf numFmtId="1" fontId="166" fillId="0" borderId="20" xfId="0" applyNumberFormat="1" applyFont="1" applyBorder="1" applyAlignment="1">
      <alignment vertical="center" wrapText="1"/>
    </xf>
    <xf numFmtId="1" fontId="163" fillId="50" borderId="20" xfId="0" applyNumberFormat="1" applyFont="1" applyFill="1" applyBorder="1" applyAlignment="1">
      <alignment vertical="center" wrapText="1"/>
    </xf>
    <xf numFmtId="1" fontId="167" fillId="0" borderId="20" xfId="0" applyNumberFormat="1" applyFont="1" applyBorder="1" applyAlignment="1">
      <alignment vertical="center" wrapText="1"/>
    </xf>
    <xf numFmtId="1" fontId="162" fillId="50" borderId="21" xfId="0" applyNumberFormat="1" applyFont="1" applyFill="1" applyBorder="1" applyAlignment="1">
      <alignment vertical="center" wrapText="1"/>
    </xf>
    <xf numFmtId="10" fontId="162" fillId="50" borderId="23" xfId="0" applyNumberFormat="1" applyFont="1" applyFill="1" applyBorder="1" applyAlignment="1">
      <alignment vertical="center" wrapText="1"/>
    </xf>
    <xf numFmtId="210" fontId="10" fillId="47" borderId="20" xfId="0" applyNumberFormat="1" applyFont="1" applyFill="1" applyBorder="1" applyAlignment="1">
      <alignment horizontal="center" vertical="center" wrapText="1"/>
    </xf>
    <xf numFmtId="210" fontId="11" fillId="47" borderId="20" xfId="0" applyNumberFormat="1" applyFont="1" applyFill="1" applyBorder="1" applyAlignment="1">
      <alignment horizontal="center" vertical="center" wrapText="1"/>
    </xf>
    <xf numFmtId="3" fontId="168" fillId="0" borderId="20" xfId="0" applyNumberFormat="1" applyFont="1" applyBorder="1" applyAlignment="1">
      <alignment vertical="center" wrapText="1"/>
    </xf>
    <xf numFmtId="3" fontId="169" fillId="0" borderId="20" xfId="0" applyNumberFormat="1" applyFont="1" applyBorder="1" applyAlignment="1">
      <alignment vertical="center" wrapText="1"/>
    </xf>
    <xf numFmtId="10" fontId="170" fillId="0" borderId="20" xfId="0" applyNumberFormat="1" applyFont="1" applyBorder="1" applyAlignment="1">
      <alignment vertical="center" wrapText="1"/>
    </xf>
    <xf numFmtId="210" fontId="168" fillId="50" borderId="20" xfId="0" applyNumberFormat="1" applyFont="1" applyFill="1" applyBorder="1" applyAlignment="1">
      <alignment vertical="center" wrapText="1"/>
    </xf>
    <xf numFmtId="210" fontId="168" fillId="50" borderId="20" xfId="0" applyNumberFormat="1" applyFont="1" applyFill="1" applyBorder="1" applyAlignment="1">
      <alignment horizontal="center" vertical="center" wrapText="1"/>
    </xf>
    <xf numFmtId="210" fontId="169" fillId="50" borderId="20" xfId="0" applyNumberFormat="1" applyFont="1" applyFill="1" applyBorder="1" applyAlignment="1">
      <alignment horizontal="center" vertical="center" wrapText="1"/>
    </xf>
    <xf numFmtId="210" fontId="169" fillId="50" borderId="20" xfId="0" applyNumberFormat="1" applyFont="1" applyFill="1" applyBorder="1" applyAlignment="1">
      <alignment vertical="center" wrapText="1"/>
    </xf>
    <xf numFmtId="210" fontId="116" fillId="47" borderId="20" xfId="0" applyNumberFormat="1" applyFont="1" applyFill="1" applyBorder="1" applyAlignment="1">
      <alignment vertical="center" wrapText="1"/>
    </xf>
    <xf numFmtId="210" fontId="117" fillId="47" borderId="20" xfId="131" applyNumberFormat="1" applyFont="1" applyFill="1" applyBorder="1" applyAlignment="1">
      <alignment vertical="center" wrapText="1"/>
      <protection/>
    </xf>
    <xf numFmtId="210" fontId="117" fillId="47" borderId="20" xfId="131" applyNumberFormat="1" applyFont="1" applyFill="1" applyBorder="1" applyAlignment="1">
      <alignment horizontal="center" vertical="center" wrapText="1"/>
      <protection/>
    </xf>
    <xf numFmtId="210" fontId="171" fillId="50" borderId="20" xfId="0" applyNumberFormat="1" applyFont="1" applyFill="1" applyBorder="1" applyAlignment="1">
      <alignment vertical="center" wrapText="1"/>
    </xf>
    <xf numFmtId="210" fontId="171" fillId="50" borderId="20" xfId="0" applyNumberFormat="1" applyFont="1" applyFill="1" applyBorder="1" applyAlignment="1">
      <alignment horizontal="center" vertical="center" wrapText="1"/>
    </xf>
    <xf numFmtId="210" fontId="172" fillId="50" borderId="20" xfId="0" applyNumberFormat="1" applyFont="1" applyFill="1" applyBorder="1" applyAlignment="1">
      <alignment horizontal="center" vertical="center" wrapText="1"/>
    </xf>
    <xf numFmtId="210" fontId="172" fillId="50" borderId="20" xfId="0" applyNumberFormat="1" applyFont="1" applyFill="1" applyBorder="1" applyAlignment="1">
      <alignment vertical="center" wrapText="1"/>
    </xf>
    <xf numFmtId="210" fontId="118" fillId="47" borderId="20" xfId="131" applyNumberFormat="1" applyFont="1" applyFill="1" applyBorder="1" applyAlignment="1">
      <alignment vertical="center" wrapText="1"/>
      <protection/>
    </xf>
    <xf numFmtId="49" fontId="0" fillId="0" borderId="20" xfId="0" applyNumberFormat="1" applyFont="1" applyFill="1" applyBorder="1" applyAlignment="1">
      <alignment vertical="center"/>
    </xf>
    <xf numFmtId="49" fontId="1" fillId="0" borderId="20" xfId="0" applyNumberFormat="1" applyFont="1" applyFill="1" applyBorder="1" applyAlignment="1">
      <alignment/>
    </xf>
    <xf numFmtId="49" fontId="30" fillId="0" borderId="20" xfId="0" applyNumberFormat="1" applyFont="1" applyFill="1" applyBorder="1" applyAlignment="1">
      <alignment vertical="center" wrapText="1"/>
    </xf>
    <xf numFmtId="0" fontId="164" fillId="0" borderId="20" xfId="0" applyFont="1" applyBorder="1" applyAlignment="1">
      <alignment vertical="center"/>
    </xf>
    <xf numFmtId="0" fontId="165" fillId="0" borderId="20" xfId="0" applyFont="1" applyBorder="1" applyAlignment="1">
      <alignment vertical="center"/>
    </xf>
    <xf numFmtId="49" fontId="0" fillId="0" borderId="20" xfId="0" applyNumberFormat="1" applyFont="1" applyFill="1" applyBorder="1" applyAlignment="1">
      <alignment vertical="center"/>
    </xf>
    <xf numFmtId="49" fontId="0" fillId="0" borderId="20" xfId="0" applyNumberFormat="1" applyFont="1" applyFill="1" applyBorder="1" applyAlignment="1">
      <alignment/>
    </xf>
    <xf numFmtId="0" fontId="165" fillId="0" borderId="0" xfId="0" applyFont="1" applyBorder="1" applyAlignment="1">
      <alignment vertical="center"/>
    </xf>
    <xf numFmtId="49" fontId="8" fillId="0" borderId="0" xfId="0" applyNumberFormat="1" applyFont="1" applyFill="1" applyBorder="1" applyAlignment="1">
      <alignment wrapText="1"/>
    </xf>
    <xf numFmtId="2" fontId="39" fillId="0" borderId="0" xfId="0" applyNumberFormat="1" applyFont="1" applyFill="1" applyAlignment="1">
      <alignment/>
    </xf>
    <xf numFmtId="49" fontId="37" fillId="0" borderId="0" xfId="0" applyNumberFormat="1" applyFont="1" applyFill="1" applyBorder="1" applyAlignment="1">
      <alignment wrapText="1"/>
    </xf>
    <xf numFmtId="9" fontId="171" fillId="50" borderId="20" xfId="148" applyFont="1" applyFill="1" applyBorder="1" applyAlignment="1">
      <alignment vertical="center" wrapText="1"/>
    </xf>
    <xf numFmtId="9" fontId="172" fillId="50" borderId="20" xfId="148" applyFont="1" applyFill="1" applyBorder="1" applyAlignment="1">
      <alignment vertical="center" wrapText="1"/>
    </xf>
    <xf numFmtId="9" fontId="169" fillId="50" borderId="20" xfId="148" applyFont="1" applyFill="1" applyBorder="1" applyAlignment="1">
      <alignment vertical="center" wrapText="1"/>
    </xf>
    <xf numFmtId="210" fontId="31" fillId="47" borderId="20" xfId="0" applyNumberFormat="1" applyFont="1" applyFill="1" applyBorder="1" applyAlignment="1">
      <alignment horizontal="center" vertical="center" wrapText="1"/>
    </xf>
    <xf numFmtId="210" fontId="31" fillId="47" borderId="26" xfId="0" applyNumberFormat="1" applyFont="1" applyFill="1" applyBorder="1" applyAlignment="1">
      <alignment horizontal="center" vertical="center" wrapText="1"/>
    </xf>
    <xf numFmtId="210" fontId="13" fillId="47" borderId="20" xfId="0" applyNumberFormat="1" applyFont="1" applyFill="1" applyBorder="1" applyAlignment="1">
      <alignment horizontal="center" vertical="center" wrapText="1"/>
    </xf>
    <xf numFmtId="210" fontId="7" fillId="0" borderId="20" xfId="0" applyNumberFormat="1" applyFont="1" applyFill="1" applyBorder="1" applyAlignment="1">
      <alignment horizontal="center"/>
    </xf>
    <xf numFmtId="210" fontId="0" fillId="0" borderId="20" xfId="0" applyNumberFormat="1" applyFont="1" applyFill="1" applyBorder="1" applyAlignment="1">
      <alignment horizontal="center"/>
    </xf>
    <xf numFmtId="210" fontId="164" fillId="0" borderId="20" xfId="0" applyNumberFormat="1" applyFont="1" applyBorder="1" applyAlignment="1">
      <alignment horizontal="center"/>
    </xf>
    <xf numFmtId="49" fontId="8" fillId="0" borderId="20" xfId="0" applyNumberFormat="1" applyFont="1" applyFill="1" applyBorder="1" applyAlignment="1">
      <alignment/>
    </xf>
    <xf numFmtId="210" fontId="8" fillId="49" borderId="20" xfId="0" applyNumberFormat="1" applyFont="1" applyFill="1" applyBorder="1" applyAlignment="1">
      <alignment horizontal="right"/>
    </xf>
    <xf numFmtId="9" fontId="168" fillId="50" borderId="20" xfId="148" applyFont="1" applyFill="1" applyBorder="1" applyAlignment="1">
      <alignment vertic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12" fillId="0" borderId="26"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2" fillId="0" borderId="21" xfId="0" applyNumberFormat="1" applyFont="1" applyFill="1" applyBorder="1" applyAlignment="1">
      <alignment horizontal="center" vertical="center" wrapText="1"/>
    </xf>
    <xf numFmtId="0" fontId="8" fillId="0" borderId="40" xfId="0" applyFont="1" applyFill="1" applyBorder="1" applyAlignment="1">
      <alignment/>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1"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38" xfId="0" applyNumberFormat="1" applyFont="1" applyFill="1" applyBorder="1" applyAlignment="1">
      <alignment horizontal="center" vertical="center" wrapText="1"/>
    </xf>
    <xf numFmtId="0" fontId="30" fillId="0" borderId="0" xfId="137" applyFont="1" applyAlignment="1">
      <alignment horizontal="center"/>
      <protection/>
    </xf>
    <xf numFmtId="49" fontId="30" fillId="47" borderId="0" xfId="137" applyNumberFormat="1" applyFont="1" applyFill="1" applyAlignment="1">
      <alignment horizontal="center"/>
      <protection/>
    </xf>
    <xf numFmtId="49" fontId="30" fillId="0" borderId="0" xfId="137" applyNumberFormat="1" applyFont="1" applyBorder="1" applyAlignment="1">
      <alignment horizontal="center" wrapText="1"/>
      <protection/>
    </xf>
    <xf numFmtId="49" fontId="12" fillId="0" borderId="26" xfId="137" applyNumberFormat="1" applyFont="1" applyFill="1" applyBorder="1" applyAlignment="1">
      <alignment horizontal="center" vertical="center" wrapText="1"/>
      <protection/>
    </xf>
    <xf numFmtId="49" fontId="12" fillId="0" borderId="25" xfId="137" applyNumberFormat="1" applyFont="1" applyFill="1" applyBorder="1" applyAlignment="1">
      <alignment horizontal="center" vertical="center" wrapText="1"/>
      <protection/>
    </xf>
    <xf numFmtId="49" fontId="33" fillId="0" borderId="25" xfId="137" applyNumberFormat="1" applyFont="1" applyFill="1" applyBorder="1" applyAlignment="1">
      <alignment horizontal="center" vertical="center" wrapText="1"/>
      <protection/>
    </xf>
    <xf numFmtId="0" fontId="12" fillId="0" borderId="35" xfId="137" applyNumberFormat="1" applyFont="1" applyBorder="1" applyAlignment="1">
      <alignment horizontal="center" vertical="center" wrapText="1"/>
      <protection/>
    </xf>
    <xf numFmtId="0" fontId="12" fillId="0" borderId="36" xfId="137" applyNumberFormat="1" applyFont="1" applyBorder="1" applyAlignment="1">
      <alignment horizontal="center" vertical="center" wrapText="1"/>
      <protection/>
    </xf>
    <xf numFmtId="0" fontId="12" fillId="0" borderId="24" xfId="137" applyNumberFormat="1" applyFont="1" applyBorder="1" applyAlignment="1">
      <alignment horizontal="center" vertical="center" wrapText="1"/>
      <protection/>
    </xf>
    <xf numFmtId="0" fontId="12" fillId="0" borderId="41" xfId="137" applyNumberFormat="1" applyFont="1" applyBorder="1" applyAlignment="1">
      <alignment horizontal="center" vertical="center" wrapText="1"/>
      <protection/>
    </xf>
    <xf numFmtId="49" fontId="12" fillId="44" borderId="26" xfId="137" applyNumberFormat="1" applyFont="1" applyFill="1" applyBorder="1" applyAlignment="1">
      <alignment horizontal="center" vertical="center"/>
      <protection/>
    </xf>
    <xf numFmtId="49" fontId="12" fillId="44" borderId="25" xfId="137" applyNumberFormat="1" applyFont="1" applyFill="1" applyBorder="1" applyAlignment="1">
      <alignment horizontal="center" vertical="center"/>
      <protection/>
    </xf>
    <xf numFmtId="0" fontId="62" fillId="3" borderId="26" xfId="137" applyNumberFormat="1" applyFont="1" applyFill="1" applyBorder="1" applyAlignment="1">
      <alignment horizontal="center" vertical="center" wrapText="1"/>
      <protection/>
    </xf>
    <xf numFmtId="0" fontId="62" fillId="3" borderId="25" xfId="137" applyNumberFormat="1" applyFont="1" applyFill="1" applyBorder="1" applyAlignment="1">
      <alignment horizontal="center" vertical="center" wrapText="1"/>
      <protection/>
    </xf>
    <xf numFmtId="49" fontId="7" fillId="0" borderId="0" xfId="137" applyNumberFormat="1" applyFont="1" applyBorder="1" applyAlignment="1">
      <alignment horizontal="left" wrapText="1"/>
      <protection/>
    </xf>
    <xf numFmtId="49" fontId="0" fillId="0" borderId="0" xfId="137" applyNumberFormat="1" applyFont="1" applyBorder="1" applyAlignment="1">
      <alignment horizontal="left" wrapText="1"/>
      <protection/>
    </xf>
    <xf numFmtId="49" fontId="12" fillId="0" borderId="26" xfId="137" applyNumberFormat="1" applyFont="1" applyBorder="1" applyAlignment="1">
      <alignment horizontal="center" vertical="center" wrapText="1"/>
      <protection/>
    </xf>
    <xf numFmtId="49" fontId="12" fillId="0" borderId="38" xfId="137" applyNumberFormat="1" applyFont="1" applyBorder="1" applyAlignment="1">
      <alignment horizontal="center" vertical="center" wrapText="1"/>
      <protection/>
    </xf>
    <xf numFmtId="49" fontId="12" fillId="0" borderId="25" xfId="137" applyNumberFormat="1" applyFont="1" applyBorder="1" applyAlignment="1">
      <alignment horizontal="center" vertical="center" wrapText="1"/>
      <protection/>
    </xf>
    <xf numFmtId="49" fontId="23" fillId="0" borderId="22" xfId="137" applyNumberFormat="1" applyFont="1" applyFill="1" applyBorder="1" applyAlignment="1">
      <alignment horizontal="center" vertical="center"/>
      <protection/>
    </xf>
    <xf numFmtId="49" fontId="12" fillId="0" borderId="20" xfId="137" applyNumberFormat="1" applyFont="1" applyFill="1" applyBorder="1" applyAlignment="1">
      <alignment horizontal="center" vertical="center" wrapText="1"/>
      <protection/>
    </xf>
    <xf numFmtId="49" fontId="23" fillId="0" borderId="0" xfId="137" applyNumberFormat="1" applyFont="1" applyAlignment="1">
      <alignment horizontal="left"/>
      <protection/>
    </xf>
    <xf numFmtId="49" fontId="19" fillId="47" borderId="0" xfId="137" applyNumberFormat="1" applyFont="1" applyFill="1" applyAlignment="1">
      <alignment horizontal="center" vertical="center" wrapText="1"/>
      <protection/>
    </xf>
    <xf numFmtId="49" fontId="7" fillId="0" borderId="0" xfId="137" applyNumberFormat="1" applyFont="1" applyAlignment="1">
      <alignment horizontal="left"/>
      <protection/>
    </xf>
    <xf numFmtId="49" fontId="0" fillId="0" borderId="0" xfId="137" applyNumberFormat="1" applyFont="1" applyAlignment="1">
      <alignment horizontal="left"/>
      <protection/>
    </xf>
    <xf numFmtId="49" fontId="39" fillId="0" borderId="0" xfId="137" applyNumberFormat="1" applyFont="1" applyAlignment="1">
      <alignment horizontal="center"/>
      <protection/>
    </xf>
    <xf numFmtId="49" fontId="34" fillId="0" borderId="0" xfId="137" applyNumberFormat="1" applyFont="1" applyAlignment="1">
      <alignment horizontal="center" wrapText="1"/>
      <protection/>
    </xf>
    <xf numFmtId="49" fontId="30" fillId="0" borderId="0" xfId="137" applyNumberFormat="1" applyFont="1" applyAlignment="1">
      <alignment horizontal="center"/>
      <protection/>
    </xf>
    <xf numFmtId="0" fontId="21" fillId="0" borderId="20" xfId="137" applyNumberFormat="1" applyFont="1" applyBorder="1" applyAlignment="1">
      <alignment horizontal="center" vertical="center" wrapText="1"/>
      <protection/>
    </xf>
    <xf numFmtId="49" fontId="37" fillId="0" borderId="0" xfId="137" applyNumberFormat="1" applyFont="1" applyBorder="1" applyAlignment="1">
      <alignment horizontal="center" wrapText="1"/>
      <protection/>
    </xf>
    <xf numFmtId="0" fontId="61" fillId="3" borderId="26" xfId="137" applyNumberFormat="1" applyFont="1" applyFill="1" applyBorder="1" applyAlignment="1">
      <alignment horizontal="center" vertical="center" wrapText="1"/>
      <protection/>
    </xf>
    <xf numFmtId="0" fontId="61" fillId="3" borderId="25" xfId="137" applyNumberFormat="1" applyFont="1" applyFill="1" applyBorder="1" applyAlignment="1">
      <alignment horizontal="center" vertical="center" wrapText="1"/>
      <protection/>
    </xf>
    <xf numFmtId="49" fontId="0" fillId="3" borderId="35" xfId="137" applyNumberFormat="1" applyFont="1" applyFill="1" applyBorder="1" applyAlignment="1">
      <alignment horizontal="center"/>
      <protection/>
    </xf>
    <xf numFmtId="49" fontId="0" fillId="3" borderId="19" xfId="137" applyNumberFormat="1" applyFont="1" applyFill="1" applyBorder="1" applyAlignment="1">
      <alignment horizontal="center"/>
      <protection/>
    </xf>
    <xf numFmtId="49" fontId="0" fillId="3" borderId="36" xfId="137" applyNumberFormat="1" applyFont="1" applyFill="1" applyBorder="1" applyAlignment="1">
      <alignment horizontal="center"/>
      <protection/>
    </xf>
    <xf numFmtId="3" fontId="40" fillId="47" borderId="40" xfId="137" applyNumberFormat="1" applyFont="1" applyFill="1" applyBorder="1" applyAlignment="1" applyProtection="1">
      <alignment horizontal="center" vertical="center" wrapText="1"/>
      <protection/>
    </xf>
    <xf numFmtId="3" fontId="40" fillId="47" borderId="23" xfId="137" applyNumberFormat="1" applyFont="1" applyFill="1" applyBorder="1" applyAlignment="1" applyProtection="1">
      <alignment horizontal="center" vertical="center" wrapText="1"/>
      <protection/>
    </xf>
    <xf numFmtId="49" fontId="12" fillId="0" borderId="20" xfId="137" applyNumberFormat="1" applyFont="1" applyFill="1" applyBorder="1" applyAlignment="1" applyProtection="1">
      <alignment horizontal="center" vertical="center" wrapText="1"/>
      <protection/>
    </xf>
    <xf numFmtId="3" fontId="12" fillId="47" borderId="21" xfId="137" applyNumberFormat="1" applyFont="1" applyFill="1" applyBorder="1" applyAlignment="1" applyProtection="1">
      <alignment horizontal="center" vertical="center" wrapText="1"/>
      <protection/>
    </xf>
    <xf numFmtId="3" fontId="12" fillId="47" borderId="23" xfId="137" applyNumberFormat="1" applyFont="1" applyFill="1" applyBorder="1" applyAlignment="1" applyProtection="1">
      <alignment horizontal="center" vertical="center" wrapText="1"/>
      <protection/>
    </xf>
    <xf numFmtId="49" fontId="71" fillId="0" borderId="0" xfId="137" applyNumberFormat="1" applyFont="1" applyBorder="1" applyAlignment="1">
      <alignment horizontal="center" wrapText="1"/>
      <protection/>
    </xf>
    <xf numFmtId="49" fontId="46" fillId="0" borderId="0" xfId="137" applyNumberFormat="1" applyFont="1" applyBorder="1" applyAlignment="1">
      <alignment horizontal="center" wrapText="1"/>
      <protection/>
    </xf>
    <xf numFmtId="49" fontId="77" fillId="0" borderId="0" xfId="137" applyNumberFormat="1" applyFont="1" applyFill="1" applyAlignment="1">
      <alignment horizontal="center"/>
      <protection/>
    </xf>
    <xf numFmtId="49" fontId="23" fillId="0" borderId="0" xfId="137" applyNumberFormat="1" applyFont="1" applyFill="1" applyAlignment="1">
      <alignment horizontal="center"/>
      <protection/>
    </xf>
    <xf numFmtId="49" fontId="18" fillId="0" borderId="0" xfId="137" applyNumberFormat="1" applyFont="1" applyFill="1" applyAlignment="1">
      <alignment horizontal="left" wrapText="1"/>
      <protection/>
    </xf>
    <xf numFmtId="49" fontId="18" fillId="0" borderId="0" xfId="137" applyNumberFormat="1" applyFont="1" applyFill="1" applyAlignment="1">
      <alignment horizontal="center" wrapText="1"/>
      <protection/>
    </xf>
    <xf numFmtId="0" fontId="7" fillId="0" borderId="0" xfId="137" applyFont="1" applyAlignment="1">
      <alignment horizontal="center"/>
      <protection/>
    </xf>
    <xf numFmtId="49" fontId="7" fillId="47" borderId="0" xfId="137" applyNumberFormat="1" applyFont="1" applyFill="1" applyAlignment="1">
      <alignment horizontal="center"/>
      <protection/>
    </xf>
    <xf numFmtId="49" fontId="11" fillId="0" borderId="38" xfId="137" applyNumberFormat="1" applyFont="1" applyFill="1" applyBorder="1" applyAlignment="1">
      <alignment horizontal="center" vertical="center" wrapText="1"/>
      <protection/>
    </xf>
    <xf numFmtId="49" fontId="11" fillId="0" borderId="25" xfId="137" applyNumberFormat="1" applyFont="1" applyFill="1" applyBorder="1" applyAlignment="1">
      <alignment horizontal="center" vertical="center" wrapText="1"/>
      <protection/>
    </xf>
    <xf numFmtId="49" fontId="11" fillId="0" borderId="20" xfId="137" applyNumberFormat="1" applyFont="1" applyFill="1" applyBorder="1" applyAlignment="1">
      <alignment horizontal="center" vertical="center" wrapText="1"/>
      <protection/>
    </xf>
    <xf numFmtId="49" fontId="20" fillId="0" borderId="0" xfId="137" applyNumberFormat="1" applyFont="1" applyFill="1" applyBorder="1" applyAlignment="1">
      <alignment horizontal="center" vertical="center" wrapText="1"/>
      <protection/>
    </xf>
    <xf numFmtId="49" fontId="28" fillId="0" borderId="0" xfId="137" applyNumberFormat="1" applyFont="1" applyFill="1" applyBorder="1" applyAlignment="1">
      <alignment horizontal="center" wrapText="1"/>
      <protection/>
    </xf>
    <xf numFmtId="49" fontId="20" fillId="0" borderId="0" xfId="137" applyNumberFormat="1" applyFont="1" applyFill="1" applyBorder="1" applyAlignment="1">
      <alignment horizontal="center" wrapText="1"/>
      <protection/>
    </xf>
    <xf numFmtId="49" fontId="73" fillId="3" borderId="26" xfId="137" applyNumberFormat="1" applyFont="1" applyFill="1" applyBorder="1" applyAlignment="1">
      <alignment horizontal="center" vertical="center" wrapText="1"/>
      <protection/>
    </xf>
    <xf numFmtId="49" fontId="73" fillId="3" borderId="25" xfId="137" applyNumberFormat="1" applyFont="1" applyFill="1" applyBorder="1" applyAlignment="1">
      <alignment horizontal="center" vertical="center" wrapText="1"/>
      <protection/>
    </xf>
    <xf numFmtId="49" fontId="74" fillId="3" borderId="26" xfId="137" applyNumberFormat="1" applyFont="1" applyFill="1" applyBorder="1" applyAlignment="1">
      <alignment horizontal="center" vertical="center" wrapText="1"/>
      <protection/>
    </xf>
    <xf numFmtId="49" fontId="74" fillId="3" borderId="25" xfId="137" applyNumberFormat="1" applyFont="1" applyFill="1" applyBorder="1" applyAlignment="1">
      <alignment horizontal="center" vertical="center" wrapText="1"/>
      <protection/>
    </xf>
    <xf numFmtId="49" fontId="0" fillId="0" borderId="0" xfId="137" applyNumberFormat="1" applyFont="1" applyFill="1" applyBorder="1" applyAlignment="1">
      <alignment horizontal="left"/>
      <protection/>
    </xf>
    <xf numFmtId="49" fontId="7" fillId="0" borderId="0" xfId="137" applyNumberFormat="1" applyFont="1" applyFill="1" applyBorder="1" applyAlignment="1">
      <alignment horizontal="left"/>
      <protection/>
    </xf>
    <xf numFmtId="49" fontId="7" fillId="0" borderId="0" xfId="137" applyNumberFormat="1" applyFont="1" applyFill="1" applyBorder="1" applyAlignment="1">
      <alignment horizontal="left" wrapText="1"/>
      <protection/>
    </xf>
    <xf numFmtId="49" fontId="0" fillId="0" borderId="0" xfId="137" applyNumberFormat="1" applyFont="1" applyFill="1" applyBorder="1" applyAlignment="1">
      <alignment horizontal="left" wrapText="1"/>
      <protection/>
    </xf>
    <xf numFmtId="49" fontId="11" fillId="0" borderId="22" xfId="137" applyNumberFormat="1" applyFont="1" applyFill="1" applyBorder="1" applyAlignment="1">
      <alignment horizontal="center" vertical="center" wrapText="1"/>
      <protection/>
    </xf>
    <xf numFmtId="49" fontId="7" fillId="0" borderId="20" xfId="137" applyNumberFormat="1" applyFont="1" applyFill="1" applyBorder="1" applyAlignment="1">
      <alignment horizontal="center"/>
      <protection/>
    </xf>
    <xf numFmtId="49" fontId="12" fillId="44" borderId="26" xfId="137" applyNumberFormat="1" applyFont="1" applyFill="1" applyBorder="1" applyAlignment="1">
      <alignment horizontal="center"/>
      <protection/>
    </xf>
    <xf numFmtId="49" fontId="12" fillId="44" borderId="25" xfId="137" applyNumberFormat="1" applyFont="1" applyFill="1" applyBorder="1" applyAlignment="1">
      <alignment horizontal="center"/>
      <protection/>
    </xf>
    <xf numFmtId="49" fontId="26" fillId="0" borderId="26" xfId="137" applyNumberFormat="1" applyFont="1" applyFill="1" applyBorder="1" applyAlignment="1">
      <alignment horizontal="center" vertical="center" wrapText="1"/>
      <protection/>
    </xf>
    <xf numFmtId="49" fontId="26" fillId="0" borderId="25" xfId="137" applyNumberFormat="1" applyFont="1" applyFill="1" applyBorder="1" applyAlignment="1">
      <alignment horizontal="center" vertical="center" wrapText="1"/>
      <protection/>
    </xf>
    <xf numFmtId="0" fontId="11" fillId="0" borderId="35" xfId="137" applyNumberFormat="1" applyFont="1" applyFill="1" applyBorder="1" applyAlignment="1">
      <alignment horizontal="center" vertical="center" wrapText="1"/>
      <protection/>
    </xf>
    <xf numFmtId="0" fontId="11" fillId="0" borderId="36" xfId="137" applyNumberFormat="1" applyFont="1" applyFill="1" applyBorder="1" applyAlignment="1">
      <alignment horizontal="center" vertical="center" wrapText="1"/>
      <protection/>
    </xf>
    <xf numFmtId="0" fontId="11" fillId="0" borderId="24" xfId="137" applyNumberFormat="1" applyFont="1" applyFill="1" applyBorder="1" applyAlignment="1">
      <alignment horizontal="center" vertical="center" wrapText="1"/>
      <protection/>
    </xf>
    <xf numFmtId="0" fontId="11" fillId="0" borderId="41" xfId="137" applyNumberFormat="1" applyFont="1" applyFill="1" applyBorder="1" applyAlignment="1">
      <alignment horizontal="center" vertical="center" wrapText="1"/>
      <protection/>
    </xf>
    <xf numFmtId="0" fontId="11" fillId="0" borderId="27" xfId="137" applyNumberFormat="1" applyFont="1" applyFill="1" applyBorder="1" applyAlignment="1">
      <alignment horizontal="center" vertical="center" wrapText="1"/>
      <protection/>
    </xf>
    <xf numFmtId="0" fontId="11" fillId="0" borderId="37" xfId="137" applyNumberFormat="1" applyFont="1" applyFill="1" applyBorder="1" applyAlignment="1">
      <alignment horizontal="center" vertical="center" wrapText="1"/>
      <protection/>
    </xf>
    <xf numFmtId="49" fontId="11" fillId="0" borderId="26" xfId="137" applyNumberFormat="1" applyFont="1" applyFill="1" applyBorder="1" applyAlignment="1">
      <alignment horizontal="center" vertical="center" wrapText="1"/>
      <protection/>
    </xf>
    <xf numFmtId="49" fontId="11" fillId="0" borderId="40" xfId="137" applyNumberFormat="1" applyFont="1" applyFill="1" applyBorder="1" applyAlignment="1">
      <alignment horizontal="center" vertical="center" wrapText="1"/>
      <protection/>
    </xf>
    <xf numFmtId="49" fontId="11" fillId="0" borderId="23" xfId="137" applyNumberFormat="1" applyFont="1" applyFill="1" applyBorder="1" applyAlignment="1">
      <alignment horizontal="center" vertical="center" wrapText="1"/>
      <protection/>
    </xf>
    <xf numFmtId="49" fontId="7" fillId="0" borderId="0" xfId="137" applyNumberFormat="1" applyFont="1" applyFill="1" applyAlignment="1">
      <alignment horizontal="left"/>
      <protection/>
    </xf>
    <xf numFmtId="49" fontId="23"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49" fontId="7" fillId="0" borderId="0" xfId="137" applyNumberFormat="1" applyFont="1" applyFill="1" applyAlignment="1">
      <alignment horizontal="center" vertical="top" wrapText="1"/>
      <protection/>
    </xf>
    <xf numFmtId="49" fontId="18" fillId="0" borderId="0" xfId="137" applyNumberFormat="1" applyFont="1" applyBorder="1" applyAlignment="1">
      <alignment wrapText="1"/>
      <protection/>
    </xf>
    <xf numFmtId="49" fontId="18" fillId="0" borderId="0" xfId="137" applyNumberFormat="1" applyFont="1" applyBorder="1" applyAlignment="1">
      <alignment horizontal="center" wrapText="1"/>
      <protection/>
    </xf>
    <xf numFmtId="49" fontId="12" fillId="44" borderId="26" xfId="137" applyNumberFormat="1" applyFont="1" applyFill="1" applyBorder="1" applyAlignment="1">
      <alignment horizontal="center" vertical="center" wrapText="1"/>
      <protection/>
    </xf>
    <xf numFmtId="49" fontId="12" fillId="44" borderId="25" xfId="137" applyNumberFormat="1" applyFont="1" applyFill="1" applyBorder="1" applyAlignment="1">
      <alignment horizontal="center" vertical="center" wrapText="1"/>
      <protection/>
    </xf>
    <xf numFmtId="49" fontId="21" fillId="0" borderId="26" xfId="137" applyNumberFormat="1" applyFont="1" applyBorder="1" applyAlignment="1">
      <alignment horizontal="center" wrapText="1"/>
      <protection/>
    </xf>
    <xf numFmtId="49" fontId="21" fillId="0" borderId="25" xfId="137" applyNumberFormat="1" applyFont="1" applyBorder="1" applyAlignment="1">
      <alignment horizontal="center" wrapText="1"/>
      <protection/>
    </xf>
    <xf numFmtId="49" fontId="34" fillId="0" borderId="0" xfId="137" applyNumberFormat="1" applyFont="1" applyBorder="1" applyAlignment="1">
      <alignment horizontal="center" wrapText="1"/>
      <protection/>
    </xf>
    <xf numFmtId="49" fontId="34" fillId="0" borderId="0" xfId="137" applyNumberFormat="1" applyFont="1" applyAlignment="1">
      <alignment horizontal="center"/>
      <protection/>
    </xf>
    <xf numFmtId="49" fontId="19" fillId="0" borderId="0" xfId="137" applyNumberFormat="1" applyFont="1" applyAlignment="1">
      <alignment horizontal="center" wrapText="1"/>
      <protection/>
    </xf>
    <xf numFmtId="49" fontId="23" fillId="0" borderId="22" xfId="137" applyNumberFormat="1" applyFont="1" applyBorder="1" applyAlignment="1">
      <alignment horizontal="left"/>
      <protection/>
    </xf>
    <xf numFmtId="49" fontId="23" fillId="0" borderId="0" xfId="137" applyNumberFormat="1" applyFont="1" applyAlignment="1">
      <alignment horizontal="center"/>
      <protection/>
    </xf>
    <xf numFmtId="49" fontId="23" fillId="0" borderId="0" xfId="137" applyNumberFormat="1" applyFont="1" applyBorder="1" applyAlignment="1">
      <alignment horizontal="left"/>
      <protection/>
    </xf>
    <xf numFmtId="49" fontId="0" fillId="0" borderId="0" xfId="137" applyNumberFormat="1" applyFont="1" applyAlignment="1">
      <alignment horizontal="left" wrapText="1"/>
      <protection/>
    </xf>
    <xf numFmtId="49" fontId="7" fillId="0" borderId="0" xfId="137" applyNumberFormat="1" applyFont="1" applyAlignment="1">
      <alignment horizontal="left" wrapText="1"/>
      <protection/>
    </xf>
    <xf numFmtId="49" fontId="0" fillId="0" borderId="0" xfId="137" applyNumberFormat="1" applyFont="1" applyAlignment="1">
      <alignment/>
      <protection/>
    </xf>
    <xf numFmtId="49" fontId="7" fillId="0" borderId="20" xfId="137" applyNumberFormat="1" applyFont="1" applyFill="1" applyBorder="1" applyAlignment="1">
      <alignment horizontal="center" vertical="center" wrapText="1"/>
      <protection/>
    </xf>
    <xf numFmtId="49" fontId="37" fillId="0" borderId="0" xfId="137" applyNumberFormat="1" applyFont="1" applyBorder="1" applyAlignment="1">
      <alignment horizontal="center"/>
      <protection/>
    </xf>
    <xf numFmtId="49" fontId="7" fillId="0" borderId="20" xfId="137" applyNumberFormat="1" applyFont="1" applyBorder="1" applyAlignment="1">
      <alignment horizontal="center"/>
      <protection/>
    </xf>
    <xf numFmtId="49" fontId="12" fillId="0" borderId="35" xfId="137" applyNumberFormat="1" applyFont="1" applyFill="1" applyBorder="1" applyAlignment="1">
      <alignment horizontal="center" vertical="center" wrapText="1"/>
      <protection/>
    </xf>
    <xf numFmtId="49" fontId="12" fillId="0" borderId="36" xfId="137" applyNumberFormat="1" applyFont="1" applyFill="1" applyBorder="1" applyAlignment="1">
      <alignment horizontal="center" vertical="center" wrapText="1"/>
      <protection/>
    </xf>
    <xf numFmtId="49" fontId="12" fillId="0" borderId="24" xfId="137" applyNumberFormat="1" applyFont="1" applyFill="1" applyBorder="1" applyAlignment="1">
      <alignment horizontal="center" vertical="center" wrapText="1"/>
      <protection/>
    </xf>
    <xf numFmtId="49" fontId="12" fillId="0" borderId="41" xfId="137" applyNumberFormat="1" applyFont="1" applyFill="1" applyBorder="1" applyAlignment="1">
      <alignment horizontal="center" vertical="center" wrapText="1"/>
      <protection/>
    </xf>
    <xf numFmtId="49" fontId="12" fillId="0" borderId="27" xfId="137" applyNumberFormat="1" applyFont="1" applyFill="1" applyBorder="1" applyAlignment="1">
      <alignment horizontal="center" vertical="center" wrapText="1"/>
      <protection/>
    </xf>
    <xf numFmtId="49" fontId="12" fillId="0" borderId="37" xfId="137" applyNumberFormat="1" applyFont="1" applyFill="1" applyBorder="1" applyAlignment="1">
      <alignment horizontal="center" vertical="center" wrapText="1"/>
      <protection/>
    </xf>
    <xf numFmtId="49" fontId="62" fillId="3" borderId="26" xfId="137" applyNumberFormat="1" applyFont="1" applyFill="1" applyBorder="1" applyAlignment="1">
      <alignment horizontal="center" wrapText="1"/>
      <protection/>
    </xf>
    <xf numFmtId="49" fontId="62" fillId="3" borderId="25" xfId="137" applyNumberFormat="1" applyFont="1" applyFill="1" applyBorder="1" applyAlignment="1">
      <alignment horizontal="center" wrapText="1"/>
      <protection/>
    </xf>
    <xf numFmtId="49" fontId="61" fillId="3" borderId="26" xfId="137" applyNumberFormat="1" applyFont="1" applyFill="1" applyBorder="1" applyAlignment="1">
      <alignment horizontal="center" wrapText="1"/>
      <protection/>
    </xf>
    <xf numFmtId="49" fontId="61" fillId="3" borderId="25" xfId="137" applyNumberFormat="1" applyFont="1" applyFill="1" applyBorder="1" applyAlignment="1">
      <alignment horizontal="center" wrapText="1"/>
      <protection/>
    </xf>
    <xf numFmtId="49" fontId="30" fillId="0" borderId="0" xfId="137" applyNumberFormat="1" applyFont="1" applyBorder="1" applyAlignment="1">
      <alignment horizontal="center"/>
      <protection/>
    </xf>
    <xf numFmtId="49" fontId="25" fillId="0" borderId="20" xfId="137" applyNumberFormat="1" applyFont="1" applyFill="1" applyBorder="1" applyAlignment="1">
      <alignment horizontal="center" vertical="center" wrapText="1"/>
      <protection/>
    </xf>
    <xf numFmtId="49" fontId="82" fillId="4" borderId="21" xfId="140" applyNumberFormat="1" applyFont="1" applyFill="1" applyBorder="1" applyAlignment="1">
      <alignment horizontal="center" vertical="center" wrapText="1"/>
      <protection/>
    </xf>
    <xf numFmtId="49" fontId="82" fillId="4" borderId="40" xfId="140" applyNumberFormat="1" applyFont="1" applyFill="1" applyBorder="1" applyAlignment="1">
      <alignment horizontal="center" vertical="center" wrapText="1"/>
      <protection/>
    </xf>
    <xf numFmtId="49" fontId="82" fillId="4" borderId="23" xfId="140" applyNumberFormat="1" applyFont="1" applyFill="1" applyBorder="1" applyAlignment="1">
      <alignment horizontal="center" vertical="center" wrapText="1"/>
      <protection/>
    </xf>
    <xf numFmtId="49" fontId="0" fillId="0" borderId="0" xfId="140" applyNumberFormat="1" applyFont="1" applyAlignment="1">
      <alignment horizontal="left"/>
      <protection/>
    </xf>
    <xf numFmtId="49" fontId="90" fillId="0" borderId="26" xfId="140" applyNumberFormat="1" applyFont="1" applyBorder="1" applyAlignment="1">
      <alignment horizontal="center" vertical="center" wrapText="1"/>
      <protection/>
    </xf>
    <xf numFmtId="49" fontId="90" fillId="0" borderId="25" xfId="140" applyNumberFormat="1" applyFont="1" applyBorder="1" applyAlignment="1">
      <alignment horizontal="center" vertical="center" wrapText="1"/>
      <protection/>
    </xf>
    <xf numFmtId="49" fontId="37" fillId="0" borderId="0" xfId="140" applyNumberFormat="1" applyFont="1" applyBorder="1" applyAlignment="1">
      <alignment horizontal="center" wrapText="1"/>
      <protection/>
    </xf>
    <xf numFmtId="49" fontId="11" fillId="0" borderId="38" xfId="140" applyNumberFormat="1" applyFont="1" applyFill="1" applyBorder="1" applyAlignment="1">
      <alignment horizontal="center" vertical="center"/>
      <protection/>
    </xf>
    <xf numFmtId="49" fontId="11" fillId="0" borderId="20" xfId="140" applyNumberFormat="1" applyFont="1" applyFill="1" applyBorder="1" applyAlignment="1">
      <alignment horizontal="center" vertical="center" wrapText="1"/>
      <protection/>
    </xf>
    <xf numFmtId="49" fontId="11" fillId="0" borderId="21" xfId="140" applyNumberFormat="1" applyFont="1" applyFill="1" applyBorder="1" applyAlignment="1">
      <alignment horizontal="center" vertical="center" wrapText="1"/>
      <protection/>
    </xf>
    <xf numFmtId="49" fontId="11" fillId="0" borderId="40" xfId="140" applyNumberFormat="1" applyFont="1" applyFill="1" applyBorder="1" applyAlignment="1">
      <alignment horizontal="center" vertical="center" wrapText="1"/>
      <protection/>
    </xf>
    <xf numFmtId="49" fontId="11" fillId="0" borderId="23" xfId="140" applyNumberFormat="1" applyFont="1" applyFill="1" applyBorder="1" applyAlignment="1">
      <alignment horizontal="center" vertical="center" wrapText="1"/>
      <protection/>
    </xf>
    <xf numFmtId="49" fontId="18" fillId="0" borderId="0" xfId="140" applyNumberFormat="1" applyFont="1" applyAlignment="1">
      <alignment horizontal="center"/>
      <protection/>
    </xf>
    <xf numFmtId="49" fontId="37" fillId="0" borderId="0" xfId="140" applyNumberFormat="1" applyFont="1" applyBorder="1" applyAlignment="1">
      <alignment horizontal="center"/>
      <protection/>
    </xf>
    <xf numFmtId="49" fontId="92" fillId="3" borderId="26" xfId="140" applyNumberFormat="1" applyFont="1" applyFill="1" applyBorder="1" applyAlignment="1">
      <alignment horizontal="center" vertical="center" wrapText="1"/>
      <protection/>
    </xf>
    <xf numFmtId="49" fontId="92" fillId="3" borderId="25" xfId="140" applyNumberFormat="1" applyFont="1" applyFill="1" applyBorder="1" applyAlignment="1">
      <alignment horizontal="center" vertical="center" wrapText="1"/>
      <protection/>
    </xf>
    <xf numFmtId="49" fontId="34" fillId="0" borderId="0" xfId="140" applyNumberFormat="1" applyFont="1" applyAlignment="1">
      <alignment horizontal="center"/>
      <protection/>
    </xf>
    <xf numFmtId="0" fontId="30" fillId="47" borderId="0" xfId="140" applyFont="1" applyFill="1" applyBorder="1" applyAlignment="1">
      <alignment horizontal="center"/>
      <protection/>
    </xf>
    <xf numFmtId="49" fontId="37" fillId="0" borderId="0" xfId="140" applyNumberFormat="1" applyFont="1" applyAlignment="1">
      <alignment horizontal="center"/>
      <protection/>
    </xf>
    <xf numFmtId="49" fontId="30" fillId="0" borderId="0" xfId="140" applyNumberFormat="1" applyFont="1" applyBorder="1" applyAlignment="1">
      <alignment horizontal="center" wrapText="1"/>
      <protection/>
    </xf>
    <xf numFmtId="49" fontId="11" fillId="0" borderId="26" xfId="140" applyNumberFormat="1" applyFont="1" applyBorder="1" applyAlignment="1">
      <alignment horizontal="center" vertical="center" wrapText="1"/>
      <protection/>
    </xf>
    <xf numFmtId="49" fontId="11" fillId="0" borderId="25" xfId="140" applyNumberFormat="1" applyFont="1" applyBorder="1" applyAlignment="1">
      <alignment horizontal="center" vertical="center" wrapText="1"/>
      <protection/>
    </xf>
    <xf numFmtId="49" fontId="30" fillId="0" borderId="0" xfId="140" applyNumberFormat="1" applyFont="1" applyBorder="1" applyAlignment="1">
      <alignment horizontal="center"/>
      <protection/>
    </xf>
    <xf numFmtId="49" fontId="7" fillId="0" borderId="0" xfId="140" applyNumberFormat="1" applyFont="1" applyBorder="1" applyAlignment="1">
      <alignment horizontal="left"/>
      <protection/>
    </xf>
    <xf numFmtId="49" fontId="11" fillId="0" borderId="35" xfId="140" applyNumberFormat="1" applyFont="1" applyFill="1" applyBorder="1" applyAlignment="1">
      <alignment horizontal="center" vertical="center"/>
      <protection/>
    </xf>
    <xf numFmtId="49" fontId="11" fillId="0" borderId="36" xfId="140" applyNumberFormat="1" applyFont="1" applyFill="1" applyBorder="1" applyAlignment="1">
      <alignment horizontal="center" vertical="center"/>
      <protection/>
    </xf>
    <xf numFmtId="49" fontId="11" fillId="0" borderId="24" xfId="140" applyNumberFormat="1" applyFont="1" applyFill="1" applyBorder="1" applyAlignment="1">
      <alignment horizontal="center" vertical="center"/>
      <protection/>
    </xf>
    <xf numFmtId="49" fontId="11" fillId="0" borderId="41" xfId="140" applyNumberFormat="1" applyFont="1" applyFill="1" applyBorder="1" applyAlignment="1">
      <alignment horizontal="center" vertical="center"/>
      <protection/>
    </xf>
    <xf numFmtId="49" fontId="11" fillId="0" borderId="27" xfId="140" applyNumberFormat="1" applyFont="1" applyFill="1" applyBorder="1" applyAlignment="1">
      <alignment horizontal="center" vertical="center"/>
      <protection/>
    </xf>
    <xf numFmtId="49" fontId="11" fillId="0" borderId="37" xfId="140" applyNumberFormat="1" applyFont="1" applyFill="1" applyBorder="1" applyAlignment="1">
      <alignment horizontal="center" vertical="center"/>
      <protection/>
    </xf>
    <xf numFmtId="49" fontId="19" fillId="0" borderId="0" xfId="140" applyNumberFormat="1" applyFont="1" applyFill="1" applyAlignment="1">
      <alignment horizontal="center" wrapText="1"/>
      <protection/>
    </xf>
    <xf numFmtId="49" fontId="19" fillId="0" borderId="0" xfId="140" applyNumberFormat="1" applyFont="1" applyAlignment="1">
      <alignment horizontal="center"/>
      <protection/>
    </xf>
    <xf numFmtId="49" fontId="8" fillId="0" borderId="0" xfId="140" applyNumberFormat="1" applyFont="1" applyAlignment="1">
      <alignment horizontal="left"/>
      <protection/>
    </xf>
    <xf numFmtId="49" fontId="11" fillId="0" borderId="26" xfId="140" applyNumberFormat="1" applyFont="1" applyFill="1" applyBorder="1" applyAlignment="1">
      <alignment horizontal="center" vertical="center"/>
      <protection/>
    </xf>
    <xf numFmtId="49" fontId="7" fillId="0" borderId="0" xfId="140" applyNumberFormat="1" applyFont="1" applyFill="1" applyAlignment="1">
      <alignment horizontal="left"/>
      <protection/>
    </xf>
    <xf numFmtId="49" fontId="39" fillId="0" borderId="0" xfId="140" applyNumberFormat="1" applyFont="1" applyAlignment="1">
      <alignment horizontal="center"/>
      <protection/>
    </xf>
    <xf numFmtId="49" fontId="23" fillId="0" borderId="0" xfId="140" applyNumberFormat="1" applyFont="1" applyBorder="1" applyAlignment="1">
      <alignment horizontal="left"/>
      <protection/>
    </xf>
    <xf numFmtId="49" fontId="11" fillId="0" borderId="26" xfId="140" applyNumberFormat="1" applyFont="1" applyFill="1" applyBorder="1" applyAlignment="1">
      <alignment horizontal="center" vertical="center" wrapText="1"/>
      <protection/>
    </xf>
    <xf numFmtId="49" fontId="91" fillId="3" borderId="26" xfId="140" applyNumberFormat="1" applyFont="1" applyFill="1" applyBorder="1" applyAlignment="1">
      <alignment horizontal="center" vertical="center" wrapText="1"/>
      <protection/>
    </xf>
    <xf numFmtId="49" fontId="91" fillId="3" borderId="25" xfId="140" applyNumberFormat="1" applyFont="1" applyFill="1" applyBorder="1" applyAlignment="1">
      <alignment horizontal="center" vertical="center" wrapText="1"/>
      <protection/>
    </xf>
    <xf numFmtId="49" fontId="11" fillId="0" borderId="25" xfId="140" applyNumberFormat="1" applyFont="1" applyFill="1" applyBorder="1" applyAlignment="1">
      <alignment horizontal="center" vertical="center" wrapText="1"/>
      <protection/>
    </xf>
    <xf numFmtId="0" fontId="73" fillId="3" borderId="26" xfId="140" applyFont="1" applyFill="1" applyBorder="1" applyAlignment="1">
      <alignment horizontal="center" vertical="center" wrapText="1"/>
      <protection/>
    </xf>
    <xf numFmtId="0" fontId="73" fillId="3" borderId="25" xfId="140" applyFont="1" applyFill="1" applyBorder="1" applyAlignment="1">
      <alignment horizontal="center" vertical="center" wrapText="1"/>
      <protection/>
    </xf>
    <xf numFmtId="0" fontId="74" fillId="3" borderId="26" xfId="140" applyFont="1" applyFill="1" applyBorder="1" applyAlignment="1">
      <alignment horizontal="center" vertical="center" wrapText="1"/>
      <protection/>
    </xf>
    <xf numFmtId="0" fontId="74" fillId="3" borderId="25" xfId="140" applyFont="1" applyFill="1" applyBorder="1" applyAlignment="1">
      <alignment horizontal="center" vertical="center" wrapText="1"/>
      <protection/>
    </xf>
    <xf numFmtId="0" fontId="94" fillId="0" borderId="0" xfId="140" applyFont="1" applyAlignment="1">
      <alignment horizontal="center"/>
      <protection/>
    </xf>
    <xf numFmtId="0" fontId="11" fillId="0" borderId="26" xfId="140" applyFont="1" applyBorder="1" applyAlignment="1">
      <alignment horizontal="center" vertical="center" wrapText="1"/>
      <protection/>
    </xf>
    <xf numFmtId="0" fontId="11" fillId="0" borderId="25" xfId="140" applyFont="1" applyBorder="1" applyAlignment="1">
      <alignment horizontal="center" vertical="center" wrapText="1"/>
      <protection/>
    </xf>
    <xf numFmtId="0" fontId="30" fillId="0" borderId="0" xfId="140" applyNumberFormat="1" applyFont="1" applyBorder="1" applyAlignment="1">
      <alignment horizontal="center"/>
      <protection/>
    </xf>
    <xf numFmtId="0" fontId="11" fillId="0" borderId="21" xfId="140" applyFont="1" applyBorder="1" applyAlignment="1">
      <alignment horizontal="center" vertical="center" wrapText="1"/>
      <protection/>
    </xf>
    <xf numFmtId="0" fontId="11" fillId="0" borderId="40" xfId="140" applyFont="1" applyBorder="1" applyAlignment="1">
      <alignment horizontal="center" vertical="center" wrapText="1"/>
      <protection/>
    </xf>
    <xf numFmtId="0" fontId="11" fillId="0" borderId="23" xfId="140" applyFont="1" applyBorder="1" applyAlignment="1">
      <alignment horizontal="center" vertical="center" wrapText="1"/>
      <protection/>
    </xf>
    <xf numFmtId="0" fontId="11" fillId="0" borderId="20" xfId="140" applyFont="1" applyBorder="1" applyAlignment="1">
      <alignment horizontal="center" vertical="center" wrapText="1"/>
      <protection/>
    </xf>
    <xf numFmtId="0" fontId="26" fillId="0" borderId="26" xfId="140" applyFont="1" applyBorder="1" applyAlignment="1">
      <alignment horizontal="center" vertical="center" wrapText="1"/>
      <protection/>
    </xf>
    <xf numFmtId="0" fontId="26" fillId="0" borderId="25" xfId="140" applyFont="1" applyBorder="1" applyAlignment="1">
      <alignment horizontal="center" vertical="center" wrapText="1"/>
      <protection/>
    </xf>
    <xf numFmtId="49" fontId="11" fillId="0" borderId="19" xfId="140" applyNumberFormat="1" applyFont="1" applyFill="1" applyBorder="1" applyAlignment="1">
      <alignment horizontal="center" vertical="center"/>
      <protection/>
    </xf>
    <xf numFmtId="49" fontId="11" fillId="0" borderId="0" xfId="140" applyNumberFormat="1" applyFont="1" applyFill="1" applyBorder="1" applyAlignment="1">
      <alignment horizontal="center" vertical="center"/>
      <protection/>
    </xf>
    <xf numFmtId="49" fontId="11" fillId="0" borderId="22" xfId="140" applyNumberFormat="1" applyFont="1" applyFill="1" applyBorder="1" applyAlignment="1">
      <alignment horizontal="center" vertical="center"/>
      <protection/>
    </xf>
    <xf numFmtId="0" fontId="37" fillId="0" borderId="0" xfId="140" applyNumberFormat="1" applyFont="1" applyBorder="1" applyAlignment="1">
      <alignment horizontal="center"/>
      <protection/>
    </xf>
    <xf numFmtId="0" fontId="37" fillId="0" borderId="0" xfId="140" applyFont="1" applyBorder="1" applyAlignment="1">
      <alignment horizontal="center" wrapText="1"/>
      <protection/>
    </xf>
    <xf numFmtId="0" fontId="30" fillId="0" borderId="0" xfId="140" applyFont="1" applyBorder="1" applyAlignment="1">
      <alignment horizontal="center" wrapText="1"/>
      <protection/>
    </xf>
    <xf numFmtId="0" fontId="7" fillId="0" borderId="0" xfId="140" applyFont="1" applyBorder="1" applyAlignment="1">
      <alignment horizontal="left"/>
      <protection/>
    </xf>
    <xf numFmtId="0" fontId="0" fillId="0" borderId="0" xfId="140" applyFont="1" applyBorder="1" applyAlignment="1">
      <alignment horizontal="left"/>
      <protection/>
    </xf>
    <xf numFmtId="0" fontId="7" fillId="0" borderId="0" xfId="140" applyNumberFormat="1" applyFont="1" applyAlignment="1">
      <alignment horizontal="left"/>
      <protection/>
    </xf>
    <xf numFmtId="0" fontId="0" fillId="0" borderId="0" xfId="140" applyFont="1" applyAlignment="1">
      <alignment horizontal="left"/>
      <protection/>
    </xf>
    <xf numFmtId="0" fontId="0" fillId="0" borderId="0" xfId="140" applyFont="1" applyBorder="1" applyAlignment="1">
      <alignment/>
      <protection/>
    </xf>
    <xf numFmtId="0" fontId="19" fillId="0" borderId="0" xfId="140" applyFont="1" applyAlignment="1">
      <alignment horizontal="center" wrapText="1"/>
      <protection/>
    </xf>
    <xf numFmtId="0" fontId="18" fillId="0" borderId="0" xfId="140" applyFont="1" applyBorder="1" applyAlignment="1">
      <alignment horizontal="center"/>
      <protection/>
    </xf>
    <xf numFmtId="0" fontId="19" fillId="0" borderId="0" xfId="140" applyFont="1" applyAlignment="1">
      <alignment horizontal="center"/>
      <protection/>
    </xf>
    <xf numFmtId="0" fontId="39" fillId="0" borderId="0" xfId="140" applyFont="1" applyAlignment="1">
      <alignment horizontal="center"/>
      <protection/>
    </xf>
    <xf numFmtId="0" fontId="11" fillId="0" borderId="35" xfId="140" applyFont="1" applyBorder="1" applyAlignment="1">
      <alignment horizontal="center" vertical="center" wrapText="1"/>
      <protection/>
    </xf>
    <xf numFmtId="0" fontId="11" fillId="0" borderId="19" xfId="140" applyFont="1" applyBorder="1" applyAlignment="1">
      <alignment horizontal="center" vertical="center" wrapText="1"/>
      <protection/>
    </xf>
    <xf numFmtId="0" fontId="11" fillId="0" borderId="36" xfId="140" applyFont="1" applyBorder="1" applyAlignment="1">
      <alignment horizontal="center" vertical="center" wrapText="1"/>
      <protection/>
    </xf>
    <xf numFmtId="0" fontId="11" fillId="0" borderId="24" xfId="140" applyFont="1" applyBorder="1" applyAlignment="1">
      <alignment horizontal="center" vertical="center" wrapText="1"/>
      <protection/>
    </xf>
    <xf numFmtId="0" fontId="11" fillId="0" borderId="0" xfId="140" applyFont="1" applyBorder="1" applyAlignment="1">
      <alignment horizontal="center" vertical="center" wrapText="1"/>
      <protection/>
    </xf>
    <xf numFmtId="0" fontId="11" fillId="0" borderId="41" xfId="140" applyFont="1" applyBorder="1" applyAlignment="1">
      <alignment horizontal="center" vertical="center" wrapText="1"/>
      <protection/>
    </xf>
    <xf numFmtId="0" fontId="11" fillId="0" borderId="20" xfId="140" applyFont="1" applyBorder="1" applyAlignment="1">
      <alignment horizontal="center" vertical="center"/>
      <protection/>
    </xf>
    <xf numFmtId="0" fontId="11" fillId="0" borderId="38" xfId="140" applyFont="1" applyBorder="1" applyAlignment="1">
      <alignment horizontal="center" vertical="center"/>
      <protection/>
    </xf>
    <xf numFmtId="0" fontId="11" fillId="0" borderId="25" xfId="140" applyFont="1" applyBorder="1" applyAlignment="1">
      <alignment horizontal="center" vertical="center"/>
      <protection/>
    </xf>
    <xf numFmtId="0" fontId="18" fillId="0" borderId="22" xfId="140" applyFont="1" applyBorder="1" applyAlignment="1">
      <alignment horizontal="left"/>
      <protection/>
    </xf>
    <xf numFmtId="0" fontId="11" fillId="0" borderId="26" xfId="140" applyFont="1" applyBorder="1" applyAlignment="1">
      <alignment horizontal="center" vertical="center"/>
      <protection/>
    </xf>
    <xf numFmtId="3" fontId="0" fillId="47" borderId="0" xfId="140" applyNumberFormat="1" applyFont="1" applyFill="1" applyBorder="1" applyAlignment="1">
      <alignment horizontal="left"/>
      <protection/>
    </xf>
    <xf numFmtId="0" fontId="11" fillId="0" borderId="20" xfId="140" applyFont="1" applyFill="1" applyBorder="1" applyAlignment="1">
      <alignment horizontal="center" vertical="center" wrapText="1"/>
      <protection/>
    </xf>
    <xf numFmtId="0" fontId="17" fillId="0" borderId="20" xfId="140" applyFont="1" applyBorder="1" applyAlignment="1">
      <alignment horizontal="center" vertical="center" wrapText="1"/>
      <protection/>
    </xf>
    <xf numFmtId="49" fontId="24" fillId="0" borderId="22" xfId="140" applyNumberFormat="1" applyFont="1" applyBorder="1" applyAlignment="1">
      <alignment horizontal="center"/>
      <protection/>
    </xf>
    <xf numFmtId="49" fontId="80" fillId="0" borderId="20" xfId="140" applyNumberFormat="1" applyFont="1" applyBorder="1" applyAlignment="1">
      <alignment horizontal="center" vertical="center" wrapText="1"/>
      <protection/>
    </xf>
    <xf numFmtId="49" fontId="17" fillId="0" borderId="20" xfId="140" applyNumberFormat="1" applyFont="1" applyBorder="1" applyAlignment="1">
      <alignment horizontal="center" vertical="center" wrapText="1"/>
      <protection/>
    </xf>
    <xf numFmtId="49" fontId="7" fillId="0" borderId="0" xfId="140" applyNumberFormat="1" applyFont="1" applyAlignment="1">
      <alignment horizontal="left"/>
      <protection/>
    </xf>
    <xf numFmtId="49" fontId="10" fillId="0" borderId="0" xfId="140" applyNumberFormat="1" applyFont="1" applyBorder="1" applyAlignment="1">
      <alignment horizontal="left" wrapText="1"/>
      <protection/>
    </xf>
    <xf numFmtId="49" fontId="10" fillId="0" borderId="0" xfId="140" applyNumberFormat="1" applyFont="1" applyBorder="1" applyAlignment="1">
      <alignment horizontal="left"/>
      <protection/>
    </xf>
    <xf numFmtId="49" fontId="19" fillId="0" borderId="0" xfId="140" applyNumberFormat="1" applyFont="1" applyAlignment="1">
      <alignment horizontal="center" wrapText="1"/>
      <protection/>
    </xf>
    <xf numFmtId="49" fontId="0" fillId="47" borderId="0" xfId="140" applyNumberFormat="1" applyFont="1" applyFill="1" applyBorder="1" applyAlignment="1">
      <alignment horizontal="left" vertical="top" wrapText="1"/>
      <protection/>
    </xf>
    <xf numFmtId="49" fontId="7" fillId="47" borderId="0" xfId="140" applyNumberFormat="1" applyFont="1" applyFill="1" applyBorder="1" applyAlignment="1">
      <alignment horizontal="left" vertical="top" wrapText="1"/>
      <protection/>
    </xf>
    <xf numFmtId="49" fontId="0" fillId="0" borderId="0" xfId="140" applyNumberFormat="1" applyFont="1" applyAlignment="1">
      <alignment horizontal="justify" vertical="top"/>
      <protection/>
    </xf>
    <xf numFmtId="49" fontId="0" fillId="0" borderId="0" xfId="140" applyNumberFormat="1" applyFont="1" applyBorder="1" applyAlignment="1">
      <alignment horizontal="justify" vertical="top" wrapText="1"/>
      <protection/>
    </xf>
    <xf numFmtId="49" fontId="0" fillId="0" borderId="0" xfId="140" applyNumberFormat="1" applyFont="1" applyBorder="1" applyAlignment="1">
      <alignment horizontal="justify" vertical="top"/>
      <protection/>
    </xf>
    <xf numFmtId="49" fontId="23" fillId="0" borderId="0" xfId="140" applyNumberFormat="1" applyFont="1" applyAlignment="1">
      <alignment horizontal="center" wrapText="1"/>
      <protection/>
    </xf>
    <xf numFmtId="49" fontId="85" fillId="0" borderId="0" xfId="140" applyNumberFormat="1" applyFont="1" applyAlignment="1">
      <alignment horizontal="center"/>
      <protection/>
    </xf>
    <xf numFmtId="49" fontId="11" fillId="0" borderId="20" xfId="140" applyNumberFormat="1" applyFont="1" applyFill="1" applyBorder="1" applyAlignment="1">
      <alignment horizontal="center" vertical="center"/>
      <protection/>
    </xf>
    <xf numFmtId="49" fontId="83" fillId="3" borderId="26" xfId="140" applyNumberFormat="1" applyFont="1" applyFill="1" applyBorder="1" applyAlignment="1">
      <alignment horizontal="center" vertical="center" wrapText="1"/>
      <protection/>
    </xf>
    <xf numFmtId="49" fontId="83" fillId="3" borderId="25" xfId="140" applyNumberFormat="1" applyFont="1" applyFill="1" applyBorder="1" applyAlignment="1">
      <alignment horizontal="center" vertical="center" wrapText="1"/>
      <protection/>
    </xf>
    <xf numFmtId="49" fontId="81" fillId="3" borderId="26" xfId="140" applyNumberFormat="1" applyFont="1" applyFill="1" applyBorder="1" applyAlignment="1">
      <alignment horizontal="center" vertical="center" wrapText="1"/>
      <protection/>
    </xf>
    <xf numFmtId="49" fontId="81" fillId="3" borderId="25" xfId="140" applyNumberFormat="1" applyFont="1" applyFill="1" applyBorder="1" applyAlignment="1">
      <alignment horizontal="center" vertical="center" wrapText="1"/>
      <protection/>
    </xf>
    <xf numFmtId="49" fontId="11" fillId="0" borderId="21" xfId="140" applyNumberFormat="1" applyFont="1" applyBorder="1" applyAlignment="1">
      <alignment horizontal="center" vertical="center" wrapText="1"/>
      <protection/>
    </xf>
    <xf numFmtId="49" fontId="11" fillId="0" borderId="40" xfId="140" applyNumberFormat="1" applyFont="1" applyBorder="1" applyAlignment="1">
      <alignment horizontal="center" vertical="center" wrapText="1"/>
      <protection/>
    </xf>
    <xf numFmtId="49" fontId="11" fillId="0" borderId="23" xfId="140" applyNumberFormat="1" applyFont="1" applyBorder="1" applyAlignment="1">
      <alignment horizontal="center" vertical="center" wrapText="1"/>
      <protection/>
    </xf>
    <xf numFmtId="49" fontId="37" fillId="0" borderId="0" xfId="140" applyNumberFormat="1" applyFont="1" applyBorder="1" applyAlignment="1">
      <alignment horizontal="left" wrapText="1"/>
      <protection/>
    </xf>
    <xf numFmtId="49" fontId="23" fillId="0" borderId="22" xfId="140" applyNumberFormat="1" applyFont="1" applyBorder="1" applyAlignment="1">
      <alignment horizontal="left"/>
      <protection/>
    </xf>
    <xf numFmtId="49" fontId="11" fillId="0" borderId="38" xfId="140" applyNumberFormat="1" applyFont="1" applyBorder="1" applyAlignment="1">
      <alignment horizontal="center" vertical="center" wrapText="1"/>
      <protection/>
    </xf>
    <xf numFmtId="49" fontId="24" fillId="0" borderId="0" xfId="140" applyNumberFormat="1" applyFont="1" applyAlignment="1">
      <alignment horizontal="center"/>
      <protection/>
    </xf>
    <xf numFmtId="49" fontId="12" fillId="0" borderId="0" xfId="140" applyNumberFormat="1" applyFont="1" applyAlignment="1">
      <alignment horizontal="left"/>
      <protection/>
    </xf>
    <xf numFmtId="49" fontId="18" fillId="0" borderId="0" xfId="140" applyNumberFormat="1" applyFont="1" applyBorder="1" applyAlignment="1">
      <alignment horizontal="left"/>
      <protection/>
    </xf>
    <xf numFmtId="49" fontId="12" fillId="0" borderId="26" xfId="140" applyNumberFormat="1" applyFont="1" applyBorder="1" applyAlignment="1">
      <alignment horizontal="center" vertical="center" wrapText="1"/>
      <protection/>
    </xf>
    <xf numFmtId="49" fontId="12" fillId="0" borderId="25" xfId="140" applyNumberFormat="1" applyFont="1" applyBorder="1" applyAlignment="1">
      <alignment horizontal="center" vertical="center" wrapText="1"/>
      <protection/>
    </xf>
    <xf numFmtId="49" fontId="8" fillId="0" borderId="0" xfId="140" applyNumberFormat="1" applyFont="1" applyAlignment="1">
      <alignment/>
      <protection/>
    </xf>
    <xf numFmtId="49" fontId="0" fillId="0" borderId="0" xfId="140" applyNumberFormat="1" applyFont="1" applyBorder="1" applyAlignment="1">
      <alignment horizontal="left"/>
      <protection/>
    </xf>
    <xf numFmtId="49" fontId="24" fillId="0" borderId="26" xfId="140" applyNumberFormat="1" applyFont="1" applyBorder="1" applyAlignment="1">
      <alignment horizontal="center" vertical="center" wrapText="1"/>
      <protection/>
    </xf>
    <xf numFmtId="49" fontId="24" fillId="0" borderId="25" xfId="140" applyNumberFormat="1" applyFont="1" applyBorder="1" applyAlignment="1">
      <alignment horizontal="center" vertical="center" wrapText="1"/>
      <protection/>
    </xf>
    <xf numFmtId="49" fontId="96" fillId="3" borderId="26" xfId="140" applyNumberFormat="1" applyFont="1" applyFill="1" applyBorder="1" applyAlignment="1">
      <alignment horizontal="center" vertical="center" wrapText="1"/>
      <protection/>
    </xf>
    <xf numFmtId="49" fontId="96" fillId="3" borderId="25" xfId="140" applyNumberFormat="1" applyFont="1" applyFill="1" applyBorder="1" applyAlignment="1">
      <alignment horizontal="center" vertical="center" wrapText="1"/>
      <protection/>
    </xf>
    <xf numFmtId="49" fontId="95" fillId="3" borderId="26" xfId="140" applyNumberFormat="1" applyFont="1" applyFill="1" applyBorder="1" applyAlignment="1">
      <alignment horizontal="center" vertical="center" wrapText="1"/>
      <protection/>
    </xf>
    <xf numFmtId="49" fontId="95" fillId="3" borderId="25" xfId="140" applyNumberFormat="1" applyFont="1" applyFill="1" applyBorder="1" applyAlignment="1">
      <alignment horizontal="center" vertical="center" wrapText="1"/>
      <protection/>
    </xf>
    <xf numFmtId="49" fontId="23" fillId="0" borderId="0" xfId="140" applyNumberFormat="1" applyFont="1" applyFill="1" applyBorder="1" applyAlignment="1">
      <alignment horizontal="left"/>
      <protection/>
    </xf>
    <xf numFmtId="49" fontId="11" fillId="0" borderId="27" xfId="140" applyNumberFormat="1" applyFont="1" applyFill="1" applyBorder="1" applyAlignment="1">
      <alignment horizontal="center" vertical="center" wrapText="1"/>
      <protection/>
    </xf>
    <xf numFmtId="49" fontId="11" fillId="0" borderId="37" xfId="140" applyNumberFormat="1" applyFont="1" applyFill="1" applyBorder="1" applyAlignment="1">
      <alignment horizontal="center" vertical="center" wrapText="1"/>
      <protection/>
    </xf>
    <xf numFmtId="49" fontId="11" fillId="0" borderId="38" xfId="140" applyNumberFormat="1" applyFont="1" applyFill="1" applyBorder="1" applyAlignment="1">
      <alignment horizontal="center" vertical="center" wrapText="1"/>
      <protection/>
    </xf>
    <xf numFmtId="49" fontId="34" fillId="0" borderId="0" xfId="140" applyNumberFormat="1" applyFont="1" applyAlignment="1">
      <alignment horizontal="center"/>
      <protection/>
    </xf>
    <xf numFmtId="49" fontId="11" fillId="0" borderId="35" xfId="140" applyNumberFormat="1" applyFont="1" applyFill="1" applyBorder="1" applyAlignment="1">
      <alignment horizontal="center" vertical="center" wrapText="1"/>
      <protection/>
    </xf>
    <xf numFmtId="49" fontId="11" fillId="0" borderId="36" xfId="140" applyNumberFormat="1" applyFont="1" applyFill="1" applyBorder="1" applyAlignment="1">
      <alignment horizontal="center" vertical="center" wrapText="1"/>
      <protection/>
    </xf>
    <xf numFmtId="49" fontId="11" fillId="0" borderId="24" xfId="140" applyNumberFormat="1" applyFont="1" applyFill="1" applyBorder="1" applyAlignment="1">
      <alignment horizontal="center" vertical="center" wrapText="1"/>
      <protection/>
    </xf>
    <xf numFmtId="49" fontId="11" fillId="0" borderId="41" xfId="140" applyNumberFormat="1" applyFont="1" applyFill="1" applyBorder="1" applyAlignment="1">
      <alignment horizontal="center" vertical="center" wrapText="1"/>
      <protection/>
    </xf>
    <xf numFmtId="49" fontId="11" fillId="47" borderId="26" xfId="140" applyNumberFormat="1" applyFont="1" applyFill="1" applyBorder="1" applyAlignment="1">
      <alignment horizontal="center" vertical="center"/>
      <protection/>
    </xf>
    <xf numFmtId="49" fontId="11" fillId="47" borderId="25" xfId="140" applyNumberFormat="1" applyFont="1" applyFill="1" applyBorder="1" applyAlignment="1">
      <alignment horizontal="center" vertical="center"/>
      <protection/>
    </xf>
    <xf numFmtId="0" fontId="88" fillId="0" borderId="38" xfId="140" applyFont="1" applyFill="1" applyBorder="1" applyAlignment="1">
      <alignment horizontal="center" vertical="center" wrapText="1"/>
      <protection/>
    </xf>
    <xf numFmtId="0" fontId="88" fillId="0" borderId="25" xfId="140" applyFont="1" applyFill="1" applyBorder="1" applyAlignment="1">
      <alignment horizontal="center" vertical="center" wrapText="1"/>
      <protection/>
    </xf>
    <xf numFmtId="49" fontId="96" fillId="3" borderId="26" xfId="140" applyNumberFormat="1" applyFont="1" applyFill="1" applyBorder="1" applyAlignment="1">
      <alignment horizontal="center" vertical="center"/>
      <protection/>
    </xf>
    <xf numFmtId="49" fontId="96" fillId="3" borderId="25" xfId="140" applyNumberFormat="1" applyFont="1" applyFill="1" applyBorder="1" applyAlignment="1">
      <alignment horizontal="center" vertical="center"/>
      <protection/>
    </xf>
    <xf numFmtId="49" fontId="95" fillId="3" borderId="26" xfId="140" applyNumberFormat="1" applyFont="1" applyFill="1" applyBorder="1" applyAlignment="1">
      <alignment horizontal="center" vertical="center"/>
      <protection/>
    </xf>
    <xf numFmtId="49" fontId="95" fillId="3" borderId="25" xfId="140" applyNumberFormat="1" applyFont="1" applyFill="1" applyBorder="1" applyAlignment="1">
      <alignment horizontal="center" vertical="center"/>
      <protection/>
    </xf>
    <xf numFmtId="49" fontId="24" fillId="0" borderId="26" xfId="140" applyNumberFormat="1" applyFont="1" applyFill="1" applyBorder="1" applyAlignment="1">
      <alignment horizontal="center" vertical="center"/>
      <protection/>
    </xf>
    <xf numFmtId="49" fontId="24" fillId="0" borderId="25" xfId="140" applyNumberFormat="1" applyFont="1" applyFill="1" applyBorder="1" applyAlignment="1">
      <alignment horizontal="center" vertical="center"/>
      <protection/>
    </xf>
    <xf numFmtId="49" fontId="0" fillId="0" borderId="0" xfId="140" applyNumberFormat="1" applyFont="1" applyFill="1" applyAlignment="1">
      <alignment horizontal="left"/>
      <protection/>
    </xf>
    <xf numFmtId="49" fontId="18" fillId="0" borderId="22" xfId="140" applyNumberFormat="1" applyFont="1" applyFill="1" applyBorder="1" applyAlignment="1">
      <alignment horizontal="center" vertical="center"/>
      <protection/>
    </xf>
    <xf numFmtId="0" fontId="30" fillId="0" borderId="0" xfId="140" applyFont="1" applyAlignment="1">
      <alignment horizontal="center"/>
      <protection/>
    </xf>
    <xf numFmtId="0" fontId="12" fillId="0" borderId="20" xfId="140" applyFont="1" applyFill="1" applyBorder="1" applyAlignment="1">
      <alignment horizontal="center" vertical="center" wrapText="1"/>
      <protection/>
    </xf>
    <xf numFmtId="0" fontId="34" fillId="47" borderId="0" xfId="140" applyFont="1" applyFill="1" applyBorder="1" applyAlignment="1">
      <alignment horizontal="center"/>
      <protection/>
    </xf>
    <xf numFmtId="49" fontId="12" fillId="0" borderId="35" xfId="140" applyNumberFormat="1" applyFont="1" applyFill="1" applyBorder="1" applyAlignment="1">
      <alignment horizontal="center" vertical="center"/>
      <protection/>
    </xf>
    <xf numFmtId="49" fontId="12" fillId="0" borderId="36" xfId="140" applyNumberFormat="1" applyFont="1" applyFill="1" applyBorder="1" applyAlignment="1">
      <alignment horizontal="center" vertical="center"/>
      <protection/>
    </xf>
    <xf numFmtId="49" fontId="12" fillId="0" borderId="24" xfId="140" applyNumberFormat="1" applyFont="1" applyFill="1" applyBorder="1" applyAlignment="1">
      <alignment horizontal="center" vertical="center"/>
      <protection/>
    </xf>
    <xf numFmtId="49" fontId="12" fillId="0" borderId="41" xfId="140" applyNumberFormat="1" applyFont="1" applyFill="1" applyBorder="1" applyAlignment="1">
      <alignment horizontal="center" vertical="center"/>
      <protection/>
    </xf>
    <xf numFmtId="49" fontId="12" fillId="0" borderId="27" xfId="140" applyNumberFormat="1" applyFont="1" applyFill="1" applyBorder="1" applyAlignment="1">
      <alignment horizontal="center" vertical="center"/>
      <protection/>
    </xf>
    <xf numFmtId="49" fontId="12" fillId="0" borderId="37" xfId="140" applyNumberFormat="1" applyFont="1" applyFill="1" applyBorder="1" applyAlignment="1">
      <alignment horizontal="center" vertical="center"/>
      <protection/>
    </xf>
    <xf numFmtId="0" fontId="23" fillId="0" borderId="0" xfId="140" applyFont="1" applyBorder="1" applyAlignment="1">
      <alignment horizontal="left"/>
      <protection/>
    </xf>
    <xf numFmtId="0" fontId="18" fillId="0" borderId="0" xfId="140" applyFont="1" applyAlignment="1">
      <alignment horizontal="center"/>
      <protection/>
    </xf>
    <xf numFmtId="49" fontId="37" fillId="0" borderId="0" xfId="140" applyNumberFormat="1" applyFont="1" applyBorder="1" applyAlignment="1">
      <alignment horizontal="justify" vertical="justify" wrapText="1"/>
      <protection/>
    </xf>
    <xf numFmtId="0" fontId="19" fillId="0" borderId="0" xfId="140" applyNumberFormat="1" applyFont="1" applyAlignment="1">
      <alignment horizontal="center"/>
      <protection/>
    </xf>
    <xf numFmtId="0" fontId="39" fillId="0" borderId="0" xfId="140" applyNumberFormat="1" applyFont="1" applyAlignment="1">
      <alignment horizontal="center"/>
      <protection/>
    </xf>
    <xf numFmtId="0" fontId="28" fillId="0" borderId="0" xfId="140" applyNumberFormat="1" applyFont="1" applyAlignment="1">
      <alignment horizontal="center"/>
      <protection/>
    </xf>
    <xf numFmtId="49" fontId="30" fillId="47" borderId="42" xfId="0" applyNumberFormat="1" applyFont="1" applyFill="1" applyBorder="1" applyAlignment="1">
      <alignment horizontal="center" vertical="center"/>
    </xf>
    <xf numFmtId="49" fontId="30" fillId="47" borderId="43"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38" xfId="0" applyNumberFormat="1" applyFont="1" applyFill="1" applyBorder="1" applyAlignment="1">
      <alignment horizontal="left"/>
    </xf>
    <xf numFmtId="49" fontId="106" fillId="47" borderId="25" xfId="0" applyNumberFormat="1" applyFont="1" applyFill="1" applyBorder="1" applyAlignment="1">
      <alignment horizontal="left"/>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21" xfId="0" applyNumberFormat="1" applyFont="1" applyFill="1" applyBorder="1" applyAlignment="1">
      <alignment horizontal="center" vertical="center" wrapText="1"/>
    </xf>
    <xf numFmtId="2" fontId="8" fillId="0" borderId="40"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1"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1" xfId="0" applyNumberFormat="1" applyFont="1" applyFill="1" applyBorder="1" applyAlignment="1">
      <alignment horizontal="center" vertical="center" wrapText="1"/>
    </xf>
    <xf numFmtId="2" fontId="12" fillId="0" borderId="40" xfId="0" applyNumberFormat="1" applyFont="1" applyFill="1" applyBorder="1" applyAlignment="1">
      <alignment horizontal="center" vertical="center" wrapText="1"/>
    </xf>
    <xf numFmtId="2" fontId="12" fillId="0" borderId="23"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38"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6" xfId="0" applyNumberFormat="1" applyFont="1" applyFill="1" applyBorder="1" applyAlignment="1">
      <alignment horizontal="center" vertical="center" wrapText="1"/>
    </xf>
    <xf numFmtId="2" fontId="8" fillId="0" borderId="38"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8" fillId="0" borderId="22" xfId="0" applyNumberFormat="1" applyFont="1" applyFill="1" applyBorder="1" applyAlignment="1">
      <alignment horizontal="left"/>
    </xf>
    <xf numFmtId="2" fontId="7" fillId="0" borderId="0" xfId="0" applyNumberFormat="1" applyFont="1" applyFill="1" applyAlignment="1">
      <alignment horizontal="left"/>
    </xf>
    <xf numFmtId="2" fontId="19" fillId="0" borderId="0" xfId="0" applyNumberFormat="1" applyFont="1" applyFill="1" applyAlignment="1">
      <alignment horizontal="center"/>
    </xf>
    <xf numFmtId="2" fontId="39" fillId="0" borderId="0" xfId="0" applyNumberFormat="1" applyFont="1" applyFill="1" applyAlignment="1">
      <alignment horizontal="center"/>
    </xf>
    <xf numFmtId="0" fontId="165" fillId="0" borderId="20" xfId="0" applyFont="1" applyBorder="1" applyAlignment="1">
      <alignment horizontal="right"/>
    </xf>
    <xf numFmtId="0" fontId="164" fillId="0" borderId="20" xfId="0" applyFont="1" applyBorder="1" applyAlignment="1">
      <alignment horizontal="right"/>
    </xf>
    <xf numFmtId="210" fontId="164" fillId="0" borderId="20" xfId="0" applyNumberFormat="1" applyFont="1" applyBorder="1" applyAlignment="1">
      <alignment horizontal="right"/>
    </xf>
    <xf numFmtId="0" fontId="164" fillId="0" borderId="20" xfId="0" applyFont="1" applyBorder="1" applyAlignment="1">
      <alignment horizontal="right"/>
    </xf>
    <xf numFmtId="0" fontId="165" fillId="0" borderId="20" xfId="0" applyFont="1" applyBorder="1" applyAlignment="1">
      <alignment horizontal="right"/>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7" fillId="0" borderId="20" xfId="0" applyNumberFormat="1" applyFont="1" applyBorder="1" applyAlignment="1">
      <alignment horizontal="center"/>
    </xf>
    <xf numFmtId="49" fontId="7" fillId="0" borderId="26" xfId="0" applyNumberFormat="1" applyFont="1" applyBorder="1" applyAlignment="1">
      <alignment horizontal="center" vertical="center" wrapText="1"/>
    </xf>
    <xf numFmtId="49" fontId="7" fillId="0" borderId="38" xfId="0" applyNumberFormat="1" applyFont="1" applyBorder="1" applyAlignment="1">
      <alignment horizontal="center" vertical="center"/>
    </xf>
    <xf numFmtId="49" fontId="7" fillId="0" borderId="36" xfId="0" applyNumberFormat="1" applyFont="1" applyBorder="1" applyAlignment="1">
      <alignment horizontal="center" vertical="center"/>
    </xf>
    <xf numFmtId="2" fontId="12" fillId="0" borderId="20"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0" fontId="8" fillId="0" borderId="20" xfId="0" applyFont="1" applyFill="1" applyBorder="1" applyAlignment="1">
      <alignment horizontal="center" vertical="center"/>
    </xf>
    <xf numFmtId="2" fontId="17" fillId="0" borderId="20" xfId="0" applyNumberFormat="1" applyFont="1" applyFill="1" applyBorder="1" applyAlignment="1">
      <alignment horizontal="center" vertical="center"/>
    </xf>
    <xf numFmtId="49" fontId="19" fillId="0" borderId="20" xfId="0" applyNumberFormat="1" applyFont="1" applyFill="1" applyBorder="1" applyAlignment="1">
      <alignment horizontal="center" wrapText="1"/>
    </xf>
    <xf numFmtId="49" fontId="19" fillId="0" borderId="20" xfId="0" applyNumberFormat="1" applyFont="1" applyFill="1" applyBorder="1" applyAlignment="1">
      <alignment horizontal="center"/>
    </xf>
    <xf numFmtId="49" fontId="30" fillId="0" borderId="20"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2" fontId="7" fillId="0" borderId="0" xfId="0" applyNumberFormat="1" applyFont="1" applyFill="1" applyBorder="1" applyAlignment="1">
      <alignment horizontal="left"/>
    </xf>
    <xf numFmtId="2" fontId="0" fillId="0" borderId="0" xfId="0" applyNumberFormat="1" applyFont="1" applyFill="1" applyAlignment="1">
      <alignment horizontal="left"/>
    </xf>
    <xf numFmtId="2" fontId="0" fillId="0" borderId="0" xfId="0" applyNumberFormat="1" applyFont="1" applyFill="1" applyBorder="1" applyAlignment="1">
      <alignment horizont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0" fontId="30" fillId="49" borderId="0" xfId="0" applyNumberFormat="1" applyFont="1" applyFill="1" applyAlignment="1">
      <alignment horizontal="center"/>
    </xf>
    <xf numFmtId="49" fontId="19" fillId="49" borderId="22" xfId="0" applyNumberFormat="1" applyFont="1" applyFill="1" applyBorder="1" applyAlignment="1">
      <alignment horizontal="center" wrapText="1"/>
    </xf>
    <xf numFmtId="49" fontId="30" fillId="49" borderId="26" xfId="0" applyNumberFormat="1" applyFont="1" applyFill="1" applyBorder="1" applyAlignment="1">
      <alignment horizontal="center"/>
    </xf>
    <xf numFmtId="49" fontId="30" fillId="49" borderId="25" xfId="0" applyNumberFormat="1" applyFont="1" applyFill="1" applyBorder="1" applyAlignment="1">
      <alignment horizontal="center"/>
    </xf>
    <xf numFmtId="49" fontId="7" fillId="49" borderId="26" xfId="0" applyNumberFormat="1" applyFont="1" applyFill="1" applyBorder="1" applyAlignment="1">
      <alignment horizontal="center"/>
    </xf>
    <xf numFmtId="49" fontId="7" fillId="49" borderId="25" xfId="0" applyNumberFormat="1" applyFont="1" applyFill="1" applyBorder="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0" fontId="18" fillId="0" borderId="19" xfId="0" applyFont="1" applyFill="1" applyBorder="1" applyAlignment="1">
      <alignment horizontal="center" wrapText="1"/>
    </xf>
    <xf numFmtId="0" fontId="112" fillId="0" borderId="0" xfId="0" applyFont="1" applyFill="1" applyBorder="1" applyAlignment="1">
      <alignment horizontal="center"/>
    </xf>
    <xf numFmtId="0" fontId="7" fillId="0" borderId="20" xfId="0" applyFont="1" applyFill="1" applyBorder="1" applyAlignment="1">
      <alignment horizontal="center"/>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0" fillId="0" borderId="0" xfId="0" applyNumberFormat="1" applyFont="1" applyFill="1" applyAlignment="1">
      <alignment horizontal="left"/>
    </xf>
    <xf numFmtId="0" fontId="12" fillId="0" borderId="2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0" xfId="0" applyNumberFormat="1" applyFont="1" applyFill="1" applyBorder="1" applyAlignment="1">
      <alignment horizontal="left" wrapText="1"/>
    </xf>
    <xf numFmtId="0" fontId="8" fillId="0" borderId="26" xfId="0" applyNumberFormat="1"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37" fillId="0" borderId="19" xfId="0" applyFont="1" applyFill="1" applyBorder="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2" fontId="11" fillId="0" borderId="20" xfId="0" applyNumberFormat="1" applyFont="1" applyFill="1" applyBorder="1" applyAlignment="1">
      <alignment horizontal="center" vertical="center" wrapText="1"/>
    </xf>
    <xf numFmtId="0" fontId="7" fillId="0" borderId="0" xfId="0" applyFont="1" applyFill="1" applyAlignment="1">
      <alignment horizontal="center"/>
    </xf>
    <xf numFmtId="0" fontId="20" fillId="0" borderId="0" xfId="0" applyNumberFormat="1" applyFont="1" applyFill="1" applyAlignment="1">
      <alignment horizont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0" fontId="7" fillId="0" borderId="0" xfId="0" applyFont="1" applyFill="1" applyAlignment="1">
      <alignment horizontal="left"/>
    </xf>
    <xf numFmtId="0" fontId="12" fillId="0" borderId="0" xfId="0" applyNumberFormat="1" applyFont="1" applyFill="1" applyAlignment="1">
      <alignment horizontal="center"/>
    </xf>
    <xf numFmtId="0" fontId="18" fillId="0" borderId="0" xfId="0" applyNumberFormat="1" applyFont="1" applyFill="1" applyBorder="1" applyAlignment="1">
      <alignment horizontal="center" wrapText="1"/>
    </xf>
    <xf numFmtId="0" fontId="12" fillId="0" borderId="0" xfId="0" applyNumberFormat="1" applyFont="1" applyFill="1" applyAlignment="1">
      <alignment horizontal="center" wrapText="1"/>
    </xf>
    <xf numFmtId="0" fontId="30" fillId="0" borderId="0" xfId="0" applyNumberFormat="1" applyFont="1" applyFill="1" applyAlignment="1">
      <alignment horizontal="center"/>
    </xf>
    <xf numFmtId="0" fontId="11" fillId="0" borderId="2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40"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13" fillId="0" borderId="22" xfId="0" applyFont="1" applyFill="1" applyBorder="1" applyAlignment="1">
      <alignment horizontal="center"/>
    </xf>
    <xf numFmtId="0" fontId="11" fillId="0" borderId="26" xfId="0" applyNumberFormat="1" applyFont="1" applyFill="1" applyBorder="1" applyAlignment="1">
      <alignment horizontal="center" vertical="center" wrapText="1"/>
    </xf>
    <xf numFmtId="0" fontId="11" fillId="0" borderId="38"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11" fillId="0" borderId="20" xfId="0" applyFont="1" applyFill="1" applyBorder="1" applyAlignment="1">
      <alignment horizontal="center"/>
    </xf>
    <xf numFmtId="0" fontId="11" fillId="0" borderId="20"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8" fillId="0" borderId="0" xfId="0" applyNumberFormat="1" applyFont="1" applyFill="1" applyAlignment="1">
      <alignment horizontal="left"/>
    </xf>
    <xf numFmtId="0" fontId="7" fillId="0" borderId="0" xfId="0" applyNumberFormat="1" applyFont="1" applyFill="1" applyAlignment="1">
      <alignment horizontal="center"/>
    </xf>
    <xf numFmtId="0" fontId="12" fillId="0" borderId="0" xfId="0" applyFont="1" applyFill="1" applyAlignment="1">
      <alignment horizontal="left"/>
    </xf>
    <xf numFmtId="0" fontId="12" fillId="0" borderId="0" xfId="0" applyNumberFormat="1" applyFont="1" applyFill="1" applyBorder="1" applyAlignment="1">
      <alignment horizontal="left"/>
    </xf>
    <xf numFmtId="0" fontId="12" fillId="0" borderId="0" xfId="0" applyFont="1" applyFill="1" applyBorder="1" applyAlignment="1">
      <alignment horizontal="left"/>
    </xf>
    <xf numFmtId="0" fontId="11" fillId="0" borderId="35" xfId="0" applyNumberFormat="1" applyFont="1" applyFill="1" applyBorder="1" applyAlignment="1">
      <alignment horizontal="center" vertical="center" wrapText="1"/>
    </xf>
    <xf numFmtId="0" fontId="11" fillId="0" borderId="36"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41" xfId="0" applyNumberFormat="1" applyFont="1" applyFill="1" applyBorder="1" applyAlignment="1">
      <alignment horizontal="center" vertical="center" wrapText="1"/>
    </xf>
    <xf numFmtId="0" fontId="11" fillId="0" borderId="27" xfId="0" applyNumberFormat="1" applyFont="1" applyFill="1" applyBorder="1" applyAlignment="1">
      <alignment horizontal="center" vertical="center" wrapText="1"/>
    </xf>
    <xf numFmtId="0" fontId="11" fillId="0" borderId="37" xfId="0" applyNumberFormat="1" applyFont="1" applyFill="1" applyBorder="1" applyAlignment="1">
      <alignment horizontal="center" vertical="center" wrapText="1"/>
    </xf>
    <xf numFmtId="0" fontId="12" fillId="0" borderId="0" xfId="0" applyNumberFormat="1" applyFont="1" applyFill="1" applyBorder="1" applyAlignment="1">
      <alignment horizontal="center"/>
    </xf>
    <xf numFmtId="0" fontId="27" fillId="0" borderId="0" xfId="0" applyNumberFormat="1" applyFont="1" applyFill="1" applyAlignment="1">
      <alignment horizontal="center" wrapText="1"/>
    </xf>
    <xf numFmtId="49" fontId="12" fillId="0" borderId="0" xfId="0" applyNumberFormat="1" applyFont="1" applyFill="1" applyBorder="1" applyAlignment="1">
      <alignment horizontal="left" wrapText="1"/>
    </xf>
    <xf numFmtId="1" fontId="12" fillId="0" borderId="20" xfId="0" applyNumberFormat="1" applyFont="1" applyFill="1" applyBorder="1" applyAlignment="1">
      <alignment horizontal="center" vertical="center" wrapText="1"/>
    </xf>
    <xf numFmtId="49" fontId="12" fillId="0" borderId="20" xfId="0" applyNumberFormat="1" applyFont="1" applyFill="1" applyBorder="1" applyAlignment="1" applyProtection="1">
      <alignment horizontal="center" vertical="center" wrapText="1"/>
      <protection/>
    </xf>
    <xf numFmtId="49" fontId="12" fillId="0" borderId="20" xfId="0" applyNumberFormat="1" applyFont="1" applyFill="1" applyBorder="1" applyAlignment="1">
      <alignment horizontal="center" vertical="center" wrapText="1"/>
    </xf>
    <xf numFmtId="49" fontId="8" fillId="0" borderId="0" xfId="0" applyNumberFormat="1" applyFont="1" applyFill="1" applyAlignment="1">
      <alignment horizontal="left"/>
    </xf>
    <xf numFmtId="0" fontId="12" fillId="0" borderId="0" xfId="0" applyNumberFormat="1" applyFont="1" applyFill="1" applyBorder="1" applyAlignment="1">
      <alignment horizontal="left" wrapText="1"/>
    </xf>
    <xf numFmtId="49" fontId="8" fillId="0" borderId="20" xfId="0" applyNumberFormat="1" applyFont="1" applyFill="1" applyBorder="1" applyAlignment="1" applyProtection="1">
      <alignment horizontal="center" vertical="center" wrapText="1"/>
      <protection/>
    </xf>
    <xf numFmtId="210" fontId="30" fillId="0" borderId="0" xfId="0" applyNumberFormat="1" applyFont="1" applyBorder="1" applyAlignment="1">
      <alignment horizontal="center"/>
    </xf>
    <xf numFmtId="0" fontId="39" fillId="0" borderId="0" xfId="0" applyNumberFormat="1" applyFont="1" applyFill="1" applyAlignment="1">
      <alignment horizontal="center"/>
    </xf>
    <xf numFmtId="0" fontId="30" fillId="0" borderId="0" xfId="0" applyNumberFormat="1" applyFont="1" applyFill="1" applyBorder="1" applyAlignment="1">
      <alignment horizontal="center" vertical="center" wrapText="1"/>
    </xf>
    <xf numFmtId="210" fontId="168" fillId="50" borderId="20" xfId="0" applyNumberFormat="1" applyFont="1" applyFill="1" applyBorder="1" applyAlignment="1">
      <alignment horizontal="center" vertical="center" wrapText="1"/>
    </xf>
    <xf numFmtId="49" fontId="37" fillId="0" borderId="0" xfId="0" applyNumberFormat="1" applyFont="1" applyFill="1" applyBorder="1" applyAlignment="1">
      <alignment horizontal="center" wrapText="1"/>
    </xf>
    <xf numFmtId="49" fontId="21" fillId="0" borderId="20" xfId="0" applyNumberFormat="1" applyFont="1" applyFill="1" applyBorder="1" applyAlignment="1" applyProtection="1">
      <alignment horizontal="center" vertical="center" wrapText="1"/>
      <protection/>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210" fontId="171" fillId="50" borderId="20" xfId="0" applyNumberFormat="1" applyFont="1" applyFill="1" applyBorder="1" applyAlignment="1">
      <alignment horizontal="center" vertical="center" wrapText="1"/>
    </xf>
    <xf numFmtId="49" fontId="26" fillId="0" borderId="20"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0" fillId="0" borderId="0" xfId="0" applyNumberFormat="1" applyFont="1" applyFill="1" applyAlignment="1">
      <alignment horizontal="left"/>
    </xf>
    <xf numFmtId="1" fontId="12" fillId="0" borderId="20" xfId="0" applyNumberFormat="1" applyFont="1" applyFill="1" applyBorder="1" applyAlignment="1">
      <alignment horizontal="center" vertical="center"/>
    </xf>
    <xf numFmtId="49" fontId="23" fillId="0" borderId="0" xfId="0" applyNumberFormat="1" applyFont="1" applyFill="1" applyBorder="1" applyAlignment="1">
      <alignment horizontal="left"/>
    </xf>
    <xf numFmtId="0" fontId="19" fillId="0" borderId="0" xfId="138" applyNumberFormat="1" applyFont="1" applyFill="1" applyAlignment="1">
      <alignment horizontal="center"/>
      <protection/>
    </xf>
    <xf numFmtId="49" fontId="17" fillId="0" borderId="0" xfId="141" applyNumberFormat="1" applyFont="1" applyFill="1" applyBorder="1" applyAlignment="1">
      <alignment horizontal="center" wrapText="1"/>
      <protection/>
    </xf>
    <xf numFmtId="49" fontId="18" fillId="0" borderId="0" xfId="141" applyNumberFormat="1" applyFont="1" applyFill="1" applyBorder="1" applyAlignment="1">
      <alignment horizontal="left" wrapText="1"/>
      <protection/>
    </xf>
    <xf numFmtId="49" fontId="17" fillId="0" borderId="20" xfId="141" applyNumberFormat="1" applyFont="1" applyFill="1" applyBorder="1" applyAlignment="1">
      <alignment horizontal="center" vertical="center" wrapText="1" readingOrder="1"/>
      <protection/>
    </xf>
    <xf numFmtId="214" fontId="11" fillId="0" borderId="26" xfId="141" applyNumberFormat="1" applyFont="1" applyFill="1" applyBorder="1" applyAlignment="1">
      <alignment horizontal="center" vertical="center" wrapText="1"/>
      <protection/>
    </xf>
    <xf numFmtId="214" fontId="11" fillId="0" borderId="25" xfId="141" applyNumberFormat="1" applyFont="1" applyFill="1" applyBorder="1" applyAlignment="1">
      <alignment horizontal="center" vertical="center" wrapText="1"/>
      <protection/>
    </xf>
    <xf numFmtId="0" fontId="17" fillId="0" borderId="20" xfId="141" applyFont="1" applyFill="1" applyBorder="1" applyAlignment="1">
      <alignment horizontal="center" vertical="center" wrapText="1" readingOrder="1"/>
      <protection/>
    </xf>
    <xf numFmtId="49" fontId="17" fillId="0" borderId="35" xfId="141" applyNumberFormat="1" applyFont="1" applyFill="1" applyBorder="1" applyAlignment="1">
      <alignment horizontal="center" vertical="center" wrapText="1" readingOrder="1"/>
      <protection/>
    </xf>
    <xf numFmtId="49" fontId="17" fillId="0" borderId="36" xfId="141" applyNumberFormat="1" applyFont="1" applyFill="1" applyBorder="1" applyAlignment="1">
      <alignment horizontal="center" vertical="center" wrapText="1" readingOrder="1"/>
      <protection/>
    </xf>
    <xf numFmtId="49" fontId="17" fillId="0" borderId="24" xfId="141" applyNumberFormat="1" applyFont="1" applyFill="1" applyBorder="1" applyAlignment="1">
      <alignment horizontal="center" vertical="center" wrapText="1" readingOrder="1"/>
      <protection/>
    </xf>
    <xf numFmtId="49" fontId="17" fillId="0" borderId="41" xfId="141" applyNumberFormat="1" applyFont="1" applyFill="1" applyBorder="1" applyAlignment="1">
      <alignment horizontal="center" vertical="center" wrapText="1" readingOrder="1"/>
      <protection/>
    </xf>
    <xf numFmtId="49" fontId="19" fillId="0" borderId="0" xfId="141" applyNumberFormat="1" applyFont="1" applyFill="1" applyAlignment="1">
      <alignment horizontal="center" wrapText="1"/>
      <protection/>
    </xf>
    <xf numFmtId="0" fontId="39" fillId="0" borderId="0" xfId="141" applyNumberFormat="1" applyFont="1" applyFill="1" applyAlignment="1">
      <alignment horizontal="center"/>
      <protection/>
    </xf>
    <xf numFmtId="0" fontId="28" fillId="0" borderId="0" xfId="141" applyNumberFormat="1" applyFont="1" applyFill="1" applyAlignment="1">
      <alignment horizontal="center"/>
      <protection/>
    </xf>
    <xf numFmtId="0" fontId="17" fillId="0" borderId="0" xfId="141" applyFont="1" applyFill="1" applyBorder="1" applyAlignment="1">
      <alignment horizontal="center" wrapText="1"/>
      <protection/>
    </xf>
    <xf numFmtId="0" fontId="31" fillId="0" borderId="20" xfId="141" applyFont="1" applyFill="1" applyBorder="1" applyAlignment="1">
      <alignment horizontal="center" vertical="center" wrapText="1"/>
      <protection/>
    </xf>
    <xf numFmtId="0" fontId="88" fillId="0" borderId="20" xfId="141" applyFont="1" applyFill="1" applyBorder="1" applyAlignment="1">
      <alignment horizontal="center" vertical="center"/>
      <protection/>
    </xf>
    <xf numFmtId="0" fontId="31" fillId="0" borderId="20" xfId="141" applyFont="1" applyFill="1" applyBorder="1" applyAlignment="1">
      <alignment horizontal="center" vertical="center"/>
      <protection/>
    </xf>
    <xf numFmtId="49" fontId="24" fillId="0" borderId="0" xfId="141" applyNumberFormat="1" applyFont="1" applyFill="1" applyBorder="1" applyAlignment="1">
      <alignment horizontal="left" wrapText="1"/>
      <protection/>
    </xf>
    <xf numFmtId="0" fontId="30" fillId="0" borderId="0" xfId="138" applyFont="1" applyFill="1" applyAlignment="1">
      <alignment horizontal="center"/>
      <protection/>
    </xf>
    <xf numFmtId="0" fontId="30" fillId="0" borderId="0" xfId="138" applyNumberFormat="1" applyFont="1" applyFill="1" applyAlignment="1">
      <alignment horizontal="center"/>
      <protection/>
    </xf>
    <xf numFmtId="49" fontId="11" fillId="0" borderId="35" xfId="141" applyNumberFormat="1" applyFont="1" applyFill="1" applyBorder="1" applyAlignment="1">
      <alignment horizontal="center" vertical="center"/>
      <protection/>
    </xf>
    <xf numFmtId="49" fontId="11" fillId="0" borderId="36" xfId="141" applyNumberFormat="1" applyFont="1" applyFill="1" applyBorder="1" applyAlignment="1">
      <alignment horizontal="center" vertical="center"/>
      <protection/>
    </xf>
    <xf numFmtId="49" fontId="11" fillId="0" borderId="24" xfId="141" applyNumberFormat="1" applyFont="1" applyFill="1" applyBorder="1" applyAlignment="1">
      <alignment horizontal="center" vertical="center"/>
      <protection/>
    </xf>
    <xf numFmtId="49" fontId="11" fillId="0" borderId="41" xfId="141" applyNumberFormat="1" applyFont="1" applyFill="1" applyBorder="1" applyAlignment="1">
      <alignment horizontal="center" vertical="center"/>
      <protection/>
    </xf>
    <xf numFmtId="0" fontId="19" fillId="0" borderId="0" xfId="141" applyNumberFormat="1" applyFont="1" applyFill="1" applyAlignment="1">
      <alignment horizontal="center" wrapText="1"/>
      <protection/>
    </xf>
    <xf numFmtId="3" fontId="0" fillId="0" borderId="0" xfId="141" applyNumberFormat="1" applyFont="1" applyFill="1" applyBorder="1" applyAlignment="1">
      <alignment horizontal="left"/>
      <protection/>
    </xf>
    <xf numFmtId="3" fontId="7" fillId="0" borderId="0" xfId="141" applyNumberFormat="1" applyFont="1" applyFill="1" applyBorder="1" applyAlignment="1">
      <alignment horizontal="left"/>
      <protection/>
    </xf>
    <xf numFmtId="0" fontId="7" fillId="0" borderId="0" xfId="141" applyFont="1" applyFill="1" applyBorder="1" applyAlignment="1">
      <alignment horizontal="left"/>
      <protection/>
    </xf>
    <xf numFmtId="0" fontId="39" fillId="0" borderId="0" xfId="141" applyFont="1" applyFill="1" applyAlignment="1">
      <alignment horizontal="center"/>
      <protection/>
    </xf>
    <xf numFmtId="0" fontId="28" fillId="0" borderId="0" xfId="141" applyFont="1" applyFill="1" applyAlignment="1">
      <alignment horizontal="center"/>
      <protection/>
    </xf>
    <xf numFmtId="0" fontId="111" fillId="0" borderId="20" xfId="141" applyFont="1" applyFill="1" applyBorder="1" applyAlignment="1">
      <alignment horizontal="center" vertical="center"/>
      <protection/>
    </xf>
    <xf numFmtId="0" fontId="17" fillId="0" borderId="26" xfId="141" applyFont="1" applyFill="1" applyBorder="1" applyAlignment="1">
      <alignment horizontal="center" vertical="center" wrapText="1"/>
      <protection/>
    </xf>
    <xf numFmtId="0" fontId="17" fillId="0" borderId="25" xfId="141" applyFont="1" applyFill="1" applyBorder="1" applyAlignment="1">
      <alignment horizontal="center" vertical="center" wrapText="1"/>
      <protection/>
    </xf>
    <xf numFmtId="49" fontId="30" fillId="0" borderId="0" xfId="0" applyNumberFormat="1" applyFont="1" applyFill="1" applyBorder="1" applyAlignment="1">
      <alignment horizontal="center" wrapText="1"/>
    </xf>
    <xf numFmtId="0" fontId="7" fillId="0" borderId="0" xfId="0" applyNumberFormat="1" applyFont="1" applyAlignment="1">
      <alignment horizontal="left"/>
    </xf>
    <xf numFmtId="0" fontId="19" fillId="0" borderId="0" xfId="141" applyNumberFormat="1" applyFont="1" applyFill="1" applyAlignment="1">
      <alignment horizontal="center" vertical="center"/>
      <protection/>
    </xf>
    <xf numFmtId="0" fontId="0" fillId="0" borderId="0" xfId="141" applyNumberFormat="1" applyFont="1" applyFill="1" applyAlignment="1">
      <alignment horizontal="left"/>
      <protection/>
    </xf>
    <xf numFmtId="0" fontId="7" fillId="0" borderId="0" xfId="141" applyNumberFormat="1" applyFont="1" applyFill="1" applyAlignment="1">
      <alignment horizontal="left"/>
      <protection/>
    </xf>
    <xf numFmtId="0" fontId="39" fillId="0" borderId="0" xfId="141" applyNumberFormat="1" applyFont="1" applyFill="1" applyAlignment="1">
      <alignment horizontal="center"/>
      <protection/>
    </xf>
    <xf numFmtId="0" fontId="26" fillId="0" borderId="0" xfId="141" applyNumberFormat="1" applyFont="1" applyFill="1" applyAlignment="1">
      <alignment horizontal="center"/>
      <protection/>
    </xf>
    <xf numFmtId="0" fontId="0" fillId="0" borderId="0" xfId="141" applyNumberFormat="1" applyFont="1" applyFill="1" applyAlignment="1">
      <alignment horizontal="left"/>
      <protection/>
    </xf>
    <xf numFmtId="0" fontId="0" fillId="0" borderId="0" xfId="0" applyFont="1" applyBorder="1" applyAlignment="1">
      <alignment horizontal="left"/>
    </xf>
    <xf numFmtId="0" fontId="23" fillId="0" borderId="0" xfId="141" applyNumberFormat="1" applyFont="1" applyFill="1" applyAlignment="1">
      <alignment horizontal="center" wrapText="1"/>
      <protection/>
    </xf>
    <xf numFmtId="0" fontId="8" fillId="0" borderId="0" xfId="141" applyNumberFormat="1" applyFont="1" applyFill="1" applyAlignment="1">
      <alignment horizontal="left"/>
      <protection/>
    </xf>
    <xf numFmtId="0" fontId="18" fillId="0" borderId="0" xfId="141" applyNumberFormat="1" applyFont="1" applyFill="1" applyBorder="1" applyAlignment="1">
      <alignment horizontal="left" wrapText="1"/>
      <protection/>
    </xf>
    <xf numFmtId="49" fontId="12" fillId="0" borderId="44" xfId="141" applyNumberFormat="1" applyFont="1" applyFill="1" applyBorder="1" applyAlignment="1">
      <alignment horizontal="center" vertical="center"/>
      <protection/>
    </xf>
    <xf numFmtId="49" fontId="12" fillId="0" borderId="45" xfId="141" applyNumberFormat="1" applyFont="1" applyFill="1" applyBorder="1" applyAlignment="1">
      <alignment horizontal="center" vertical="center"/>
      <protection/>
    </xf>
    <xf numFmtId="49" fontId="12" fillId="0" borderId="46" xfId="141" applyNumberFormat="1" applyFont="1" applyFill="1" applyBorder="1" applyAlignment="1">
      <alignment horizontal="center" vertical="center"/>
      <protection/>
    </xf>
    <xf numFmtId="49" fontId="12" fillId="0" borderId="20" xfId="141" applyNumberFormat="1" applyFont="1" applyFill="1" applyBorder="1" applyAlignment="1">
      <alignment horizontal="center" vertical="center"/>
      <protection/>
    </xf>
    <xf numFmtId="0" fontId="12" fillId="0" borderId="45" xfId="141" applyNumberFormat="1" applyFont="1" applyFill="1" applyBorder="1" applyAlignment="1">
      <alignment horizontal="center" vertical="center" wrapText="1"/>
      <protection/>
    </xf>
    <xf numFmtId="0" fontId="12" fillId="0" borderId="47" xfId="141" applyNumberFormat="1" applyFont="1" applyFill="1" applyBorder="1" applyAlignment="1">
      <alignment horizontal="center" vertical="center" wrapText="1"/>
      <protection/>
    </xf>
    <xf numFmtId="0" fontId="12" fillId="0" borderId="39" xfId="141" applyNumberFormat="1" applyFont="1" applyFill="1" applyBorder="1" applyAlignment="1">
      <alignment horizontal="center" vertical="center" wrapText="1"/>
      <protection/>
    </xf>
    <xf numFmtId="0" fontId="12" fillId="0" borderId="20" xfId="141" applyNumberFormat="1" applyFont="1" applyFill="1" applyBorder="1" applyAlignment="1">
      <alignment horizontal="center" vertical="center" wrapText="1"/>
      <protection/>
    </xf>
    <xf numFmtId="0" fontId="33" fillId="0" borderId="20" xfId="141" applyFont="1" applyFill="1" applyBorder="1" applyAlignment="1">
      <alignment horizontal="center" vertical="center"/>
      <protection/>
    </xf>
    <xf numFmtId="0" fontId="21" fillId="0" borderId="46" xfId="141" applyNumberFormat="1" applyFont="1" applyFill="1" applyBorder="1" applyAlignment="1">
      <alignment horizontal="center" wrapText="1"/>
      <protection/>
    </xf>
    <xf numFmtId="0" fontId="21" fillId="0" borderId="20" xfId="141" applyNumberFormat="1" applyFont="1" applyFill="1" applyBorder="1" applyAlignment="1">
      <alignment horizontal="center" wrapText="1"/>
      <protection/>
    </xf>
    <xf numFmtId="0" fontId="12" fillId="0" borderId="46" xfId="141" applyNumberFormat="1" applyFont="1" applyFill="1" applyBorder="1" applyAlignment="1">
      <alignment horizontal="center" vertical="center" wrapText="1"/>
      <protection/>
    </xf>
    <xf numFmtId="0" fontId="34" fillId="0" borderId="0" xfId="141" applyNumberFormat="1" applyFont="1" applyFill="1" applyBorder="1" applyAlignment="1">
      <alignment horizontal="center"/>
      <protection/>
    </xf>
    <xf numFmtId="0" fontId="30" fillId="0" borderId="0" xfId="141" applyNumberFormat="1" applyFont="1" applyFill="1" applyBorder="1" applyAlignment="1">
      <alignment horizontal="center"/>
      <protection/>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3" xfId="99"/>
    <cellStyle name="Currency" xfId="100"/>
    <cellStyle name="Currency [0]" xfId="101"/>
    <cellStyle name="Explanatory Text" xfId="102"/>
    <cellStyle name="Explanatory Text 2" xfId="103"/>
    <cellStyle name="Explanatory Text 3" xfId="104"/>
    <cellStyle name="Followed Hyperlink" xfId="105"/>
    <cellStyle name="Good" xfId="106"/>
    <cellStyle name="Good 2" xfId="107"/>
    <cellStyle name="Good 3" xfId="108"/>
    <cellStyle name="Heading 1" xfId="109"/>
    <cellStyle name="Heading 1 2" xfId="110"/>
    <cellStyle name="Heading 1 3" xfId="111"/>
    <cellStyle name="Heading 2" xfId="112"/>
    <cellStyle name="Heading 2 2" xfId="113"/>
    <cellStyle name="Heading 2 3" xfId="114"/>
    <cellStyle name="Heading 3" xfId="115"/>
    <cellStyle name="Heading 3 2" xfId="116"/>
    <cellStyle name="Heading 3 3" xfId="117"/>
    <cellStyle name="Heading 4" xfId="118"/>
    <cellStyle name="Heading 4 2" xfId="119"/>
    <cellStyle name="Heading 4 3" xfId="120"/>
    <cellStyle name="Hyperlink" xfId="121"/>
    <cellStyle name="Input" xfId="122"/>
    <cellStyle name="Input 2" xfId="123"/>
    <cellStyle name="Input 3" xfId="124"/>
    <cellStyle name="Linked Cell" xfId="125"/>
    <cellStyle name="Linked Cell 2" xfId="126"/>
    <cellStyle name="Linked Cell 3" xfId="127"/>
    <cellStyle name="Neutral" xfId="128"/>
    <cellStyle name="Neutral 2" xfId="129"/>
    <cellStyle name="Neutral 3" xfId="130"/>
    <cellStyle name="Normal 2" xfId="131"/>
    <cellStyle name="Normal 2 2" xfId="132"/>
    <cellStyle name="Normal 3" xfId="133"/>
    <cellStyle name="Normal 4" xfId="134"/>
    <cellStyle name="Normal 5" xfId="135"/>
    <cellStyle name="Normal_1. (Goc) THONG KE TT01 Toàn tỉnh Hoa Binh 6 tháng 2013" xfId="136"/>
    <cellStyle name="Normal_19 bieu m nhapcong thuc da sao 11 don vi " xfId="137"/>
    <cellStyle name="Normal_19 bieu m nhapcong thuc da sao 11 don vi  2" xfId="138"/>
    <cellStyle name="Normal_Bieu 8 - Bieu 19 toan tinh" xfId="139"/>
    <cellStyle name="Normal_Bieu mau TK tu 11 den 19 (ban phat hanh)" xfId="140"/>
    <cellStyle name="Normal_Bieu mau TK tu 11 den 19 (ban phat hanh) 2" xfId="141"/>
    <cellStyle name="Note" xfId="142"/>
    <cellStyle name="Note 2" xfId="143"/>
    <cellStyle name="Note 3" xfId="144"/>
    <cellStyle name="Output" xfId="145"/>
    <cellStyle name="Output 2" xfId="146"/>
    <cellStyle name="Output 3" xfId="147"/>
    <cellStyle name="Percent" xfId="148"/>
    <cellStyle name="Percent 2" xfId="149"/>
    <cellStyle name="Percent 2 2" xfId="150"/>
    <cellStyle name="Percent 3" xfId="151"/>
    <cellStyle name="Title" xfId="152"/>
    <cellStyle name="Title 2" xfId="153"/>
    <cellStyle name="Title 3" xfId="154"/>
    <cellStyle name="Total" xfId="155"/>
    <cellStyle name="Total 2" xfId="156"/>
    <cellStyle name="Total 3" xfId="157"/>
    <cellStyle name="Warning Text" xfId="158"/>
    <cellStyle name="Warning Text 2" xfId="159"/>
    <cellStyle name="Warning Text 3"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externalLink" Target="externalLinks/externalLink10.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573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573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686050"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686050"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686050"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686050"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686050"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686050"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4</xdr:col>
      <xdr:colOff>285750</xdr:colOff>
      <xdr:row>11</xdr:row>
      <xdr:rowOff>219075</xdr:rowOff>
    </xdr:from>
    <xdr:to>
      <xdr:col>18</xdr:col>
      <xdr:colOff>190500</xdr:colOff>
      <xdr:row>20</xdr:row>
      <xdr:rowOff>161925</xdr:rowOff>
    </xdr:to>
    <xdr:sp>
      <xdr:nvSpPr>
        <xdr:cNvPr id="4" name="Straight Connector 2"/>
        <xdr:cNvSpPr>
          <a:spLocks/>
        </xdr:cNvSpPr>
      </xdr:nvSpPr>
      <xdr:spPr>
        <a:xfrm>
          <a:off x="3438525" y="3743325"/>
          <a:ext cx="6438900" cy="22574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876300</xdr:colOff>
      <xdr:row>11</xdr:row>
      <xdr:rowOff>161925</xdr:rowOff>
    </xdr:from>
    <xdr:to>
      <xdr:col>8</xdr:col>
      <xdr:colOff>238125</xdr:colOff>
      <xdr:row>21</xdr:row>
      <xdr:rowOff>19050</xdr:rowOff>
    </xdr:to>
    <xdr:sp>
      <xdr:nvSpPr>
        <xdr:cNvPr id="1" name="Straight Connector 2"/>
        <xdr:cNvSpPr>
          <a:spLocks/>
        </xdr:cNvSpPr>
      </xdr:nvSpPr>
      <xdr:spPr>
        <a:xfrm>
          <a:off x="3324225" y="3105150"/>
          <a:ext cx="4657725" cy="20478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32</xdr:row>
      <xdr:rowOff>0</xdr:rowOff>
    </xdr:from>
    <xdr:ext cx="95250" cy="0"/>
    <xdr:sp fLocksText="0">
      <xdr:nvSpPr>
        <xdr:cNvPr id="1" name="Text Box 1"/>
        <xdr:cNvSpPr txBox="1">
          <a:spLocks noChangeArrowheads="1"/>
        </xdr:cNvSpPr>
      </xdr:nvSpPr>
      <xdr:spPr>
        <a:xfrm>
          <a:off x="352425" y="8791575"/>
          <a:ext cx="9525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fLocksText="0">
      <xdr:nvSpPr>
        <xdr:cNvPr id="1" name="Text Box 7"/>
        <xdr:cNvSpPr txBox="1">
          <a:spLocks noChangeArrowheads="1"/>
        </xdr:cNvSpPr>
      </xdr:nvSpPr>
      <xdr:spPr>
        <a:xfrm>
          <a:off x="314325" y="68675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 name="Text Box 1"/>
        <xdr:cNvSpPr txBox="1">
          <a:spLocks noChangeArrowheads="1"/>
        </xdr:cNvSpPr>
      </xdr:nvSpPr>
      <xdr:spPr>
        <a:xfrm>
          <a:off x="314325" y="68675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 name="Text Box 1"/>
        <xdr:cNvSpPr txBox="1">
          <a:spLocks noChangeArrowheads="1"/>
        </xdr:cNvSpPr>
      </xdr:nvSpPr>
      <xdr:spPr>
        <a:xfrm>
          <a:off x="314325" y="68675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4" name="Text Box 1"/>
        <xdr:cNvSpPr txBox="1">
          <a:spLocks noChangeArrowheads="1"/>
        </xdr:cNvSpPr>
      </xdr:nvSpPr>
      <xdr:spPr>
        <a:xfrm>
          <a:off x="314325" y="68675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5" name="Text Box 1"/>
        <xdr:cNvSpPr txBox="1">
          <a:spLocks noChangeArrowheads="1"/>
        </xdr:cNvSpPr>
      </xdr:nvSpPr>
      <xdr:spPr>
        <a:xfrm>
          <a:off x="314325" y="68675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6" name="Text Box 7"/>
        <xdr:cNvSpPr txBox="1">
          <a:spLocks noChangeArrowheads="1"/>
        </xdr:cNvSpPr>
      </xdr:nvSpPr>
      <xdr:spPr>
        <a:xfrm>
          <a:off x="314325" y="68675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7" name="Text Box 1"/>
        <xdr:cNvSpPr txBox="1">
          <a:spLocks noChangeArrowheads="1"/>
        </xdr:cNvSpPr>
      </xdr:nvSpPr>
      <xdr:spPr>
        <a:xfrm>
          <a:off x="314325" y="68675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8" name="Text Box 1"/>
        <xdr:cNvSpPr txBox="1">
          <a:spLocks noChangeArrowheads="1"/>
        </xdr:cNvSpPr>
      </xdr:nvSpPr>
      <xdr:spPr>
        <a:xfrm>
          <a:off x="314325" y="68675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9" name="Text Box 7"/>
        <xdr:cNvSpPr txBox="1">
          <a:spLocks noChangeArrowheads="1"/>
        </xdr:cNvSpPr>
      </xdr:nvSpPr>
      <xdr:spPr>
        <a:xfrm>
          <a:off x="314325" y="68675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0" name="Text Box 1"/>
        <xdr:cNvSpPr txBox="1">
          <a:spLocks noChangeArrowheads="1"/>
        </xdr:cNvSpPr>
      </xdr:nvSpPr>
      <xdr:spPr>
        <a:xfrm>
          <a:off x="314325" y="68675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1" name="Text Box 1"/>
        <xdr:cNvSpPr txBox="1">
          <a:spLocks noChangeArrowheads="1"/>
        </xdr:cNvSpPr>
      </xdr:nvSpPr>
      <xdr:spPr>
        <a:xfrm>
          <a:off x="314325" y="68675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2" name="Text Box 7"/>
        <xdr:cNvSpPr txBox="1">
          <a:spLocks noChangeArrowheads="1"/>
        </xdr:cNvSpPr>
      </xdr:nvSpPr>
      <xdr:spPr>
        <a:xfrm>
          <a:off x="314325" y="68675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3" name="Text Box 1"/>
        <xdr:cNvSpPr txBox="1">
          <a:spLocks noChangeArrowheads="1"/>
        </xdr:cNvSpPr>
      </xdr:nvSpPr>
      <xdr:spPr>
        <a:xfrm>
          <a:off x="314325" y="68675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4" name="Text Box 1"/>
        <xdr:cNvSpPr txBox="1">
          <a:spLocks noChangeArrowheads="1"/>
        </xdr:cNvSpPr>
      </xdr:nvSpPr>
      <xdr:spPr>
        <a:xfrm>
          <a:off x="314325" y="68675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5" name="Text Box 7"/>
        <xdr:cNvSpPr txBox="1">
          <a:spLocks noChangeArrowheads="1"/>
        </xdr:cNvSpPr>
      </xdr:nvSpPr>
      <xdr:spPr>
        <a:xfrm>
          <a:off x="314325" y="68675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6" name="Text Box 1"/>
        <xdr:cNvSpPr txBox="1">
          <a:spLocks noChangeArrowheads="1"/>
        </xdr:cNvSpPr>
      </xdr:nvSpPr>
      <xdr:spPr>
        <a:xfrm>
          <a:off x="314325" y="68675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7" name="Text Box 1"/>
        <xdr:cNvSpPr txBox="1">
          <a:spLocks noChangeArrowheads="1"/>
        </xdr:cNvSpPr>
      </xdr:nvSpPr>
      <xdr:spPr>
        <a:xfrm>
          <a:off x="314325" y="68675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8" name="Text Box 7"/>
        <xdr:cNvSpPr txBox="1">
          <a:spLocks noChangeArrowheads="1"/>
        </xdr:cNvSpPr>
      </xdr:nvSpPr>
      <xdr:spPr>
        <a:xfrm>
          <a:off x="314325" y="68675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9" name="Text Box 1"/>
        <xdr:cNvSpPr txBox="1">
          <a:spLocks noChangeArrowheads="1"/>
        </xdr:cNvSpPr>
      </xdr:nvSpPr>
      <xdr:spPr>
        <a:xfrm>
          <a:off x="314325" y="68675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0" name="Text Box 1"/>
        <xdr:cNvSpPr txBox="1">
          <a:spLocks noChangeArrowheads="1"/>
        </xdr:cNvSpPr>
      </xdr:nvSpPr>
      <xdr:spPr>
        <a:xfrm>
          <a:off x="314325" y="68675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1" name="Text Box 7"/>
        <xdr:cNvSpPr txBox="1">
          <a:spLocks noChangeArrowheads="1"/>
        </xdr:cNvSpPr>
      </xdr:nvSpPr>
      <xdr:spPr>
        <a:xfrm>
          <a:off x="314325" y="68675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2" name="Text Box 1"/>
        <xdr:cNvSpPr txBox="1">
          <a:spLocks noChangeArrowheads="1"/>
        </xdr:cNvSpPr>
      </xdr:nvSpPr>
      <xdr:spPr>
        <a:xfrm>
          <a:off x="314325" y="68675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3" name="Text Box 1"/>
        <xdr:cNvSpPr txBox="1">
          <a:spLocks noChangeArrowheads="1"/>
        </xdr:cNvSpPr>
      </xdr:nvSpPr>
      <xdr:spPr>
        <a:xfrm>
          <a:off x="314325" y="68675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4" name="Text Box 7"/>
        <xdr:cNvSpPr txBox="1">
          <a:spLocks noChangeArrowheads="1"/>
        </xdr:cNvSpPr>
      </xdr:nvSpPr>
      <xdr:spPr>
        <a:xfrm>
          <a:off x="314325" y="68675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5" name="Text Box 1"/>
        <xdr:cNvSpPr txBox="1">
          <a:spLocks noChangeArrowheads="1"/>
        </xdr:cNvSpPr>
      </xdr:nvSpPr>
      <xdr:spPr>
        <a:xfrm>
          <a:off x="314325" y="68675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6" name="Text Box 1"/>
        <xdr:cNvSpPr txBox="1">
          <a:spLocks noChangeArrowheads="1"/>
        </xdr:cNvSpPr>
      </xdr:nvSpPr>
      <xdr:spPr>
        <a:xfrm>
          <a:off x="314325" y="68675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7" name="Text Box 7"/>
        <xdr:cNvSpPr txBox="1">
          <a:spLocks noChangeArrowheads="1"/>
        </xdr:cNvSpPr>
      </xdr:nvSpPr>
      <xdr:spPr>
        <a:xfrm>
          <a:off x="314325" y="68675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8" name="Text Box 1"/>
        <xdr:cNvSpPr txBox="1">
          <a:spLocks noChangeArrowheads="1"/>
        </xdr:cNvSpPr>
      </xdr:nvSpPr>
      <xdr:spPr>
        <a:xfrm>
          <a:off x="314325" y="68675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9" name="Text Box 1"/>
        <xdr:cNvSpPr txBox="1">
          <a:spLocks noChangeArrowheads="1"/>
        </xdr:cNvSpPr>
      </xdr:nvSpPr>
      <xdr:spPr>
        <a:xfrm>
          <a:off x="314325" y="68675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0" name="Text Box 7"/>
        <xdr:cNvSpPr txBox="1">
          <a:spLocks noChangeArrowheads="1"/>
        </xdr:cNvSpPr>
      </xdr:nvSpPr>
      <xdr:spPr>
        <a:xfrm>
          <a:off x="314325" y="68675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1" name="Text Box 1"/>
        <xdr:cNvSpPr txBox="1">
          <a:spLocks noChangeArrowheads="1"/>
        </xdr:cNvSpPr>
      </xdr:nvSpPr>
      <xdr:spPr>
        <a:xfrm>
          <a:off x="314325" y="68675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2" name="Text Box 1"/>
        <xdr:cNvSpPr txBox="1">
          <a:spLocks noChangeArrowheads="1"/>
        </xdr:cNvSpPr>
      </xdr:nvSpPr>
      <xdr:spPr>
        <a:xfrm>
          <a:off x="314325" y="68675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3" name="Text Box 7"/>
        <xdr:cNvSpPr txBox="1">
          <a:spLocks noChangeArrowheads="1"/>
        </xdr:cNvSpPr>
      </xdr:nvSpPr>
      <xdr:spPr>
        <a:xfrm>
          <a:off x="314325" y="68675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4" name="Text Box 1"/>
        <xdr:cNvSpPr txBox="1">
          <a:spLocks noChangeArrowheads="1"/>
        </xdr:cNvSpPr>
      </xdr:nvSpPr>
      <xdr:spPr>
        <a:xfrm>
          <a:off x="314325" y="68675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5" name="Text Box 1"/>
        <xdr:cNvSpPr txBox="1">
          <a:spLocks noChangeArrowheads="1"/>
        </xdr:cNvSpPr>
      </xdr:nvSpPr>
      <xdr:spPr>
        <a:xfrm>
          <a:off x="314325" y="68675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6" name="Text Box 7"/>
        <xdr:cNvSpPr txBox="1">
          <a:spLocks noChangeArrowheads="1"/>
        </xdr:cNvSpPr>
      </xdr:nvSpPr>
      <xdr:spPr>
        <a:xfrm>
          <a:off x="314325" y="68675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7" name="Text Box 1"/>
        <xdr:cNvSpPr txBox="1">
          <a:spLocks noChangeArrowheads="1"/>
        </xdr:cNvSpPr>
      </xdr:nvSpPr>
      <xdr:spPr>
        <a:xfrm>
          <a:off x="314325" y="68675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8" name="Text Box 1"/>
        <xdr:cNvSpPr txBox="1">
          <a:spLocks noChangeArrowheads="1"/>
        </xdr:cNvSpPr>
      </xdr:nvSpPr>
      <xdr:spPr>
        <a:xfrm>
          <a:off x="314325" y="68675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314325" y="70675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314325" y="70675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314325" y="70675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39</xdr:row>
      <xdr:rowOff>0</xdr:rowOff>
    </xdr:from>
    <xdr:ext cx="85725" cy="228600"/>
    <xdr:sp fLocksText="0">
      <xdr:nvSpPr>
        <xdr:cNvPr id="2" name="Text Box 1"/>
        <xdr:cNvSpPr txBox="1">
          <a:spLocks noChangeArrowheads="1"/>
        </xdr:cNvSpPr>
      </xdr:nvSpPr>
      <xdr:spPr>
        <a:xfrm>
          <a:off x="352425" y="9458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39</xdr:row>
      <xdr:rowOff>0</xdr:rowOff>
    </xdr:from>
    <xdr:ext cx="85725" cy="228600"/>
    <xdr:sp fLocksText="0">
      <xdr:nvSpPr>
        <xdr:cNvPr id="3" name="Text Box 1"/>
        <xdr:cNvSpPr txBox="1">
          <a:spLocks noChangeArrowheads="1"/>
        </xdr:cNvSpPr>
      </xdr:nvSpPr>
      <xdr:spPr>
        <a:xfrm>
          <a:off x="352425" y="9458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39</xdr:row>
      <xdr:rowOff>0</xdr:rowOff>
    </xdr:from>
    <xdr:ext cx="85725" cy="228600"/>
    <xdr:sp fLocksText="0">
      <xdr:nvSpPr>
        <xdr:cNvPr id="4" name="Text Box 1"/>
        <xdr:cNvSpPr txBox="1">
          <a:spLocks noChangeArrowheads="1"/>
        </xdr:cNvSpPr>
      </xdr:nvSpPr>
      <xdr:spPr>
        <a:xfrm>
          <a:off x="352425" y="9458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39</xdr:row>
      <xdr:rowOff>0</xdr:rowOff>
    </xdr:from>
    <xdr:ext cx="85725" cy="228600"/>
    <xdr:sp fLocksText="0">
      <xdr:nvSpPr>
        <xdr:cNvPr id="5" name="Text Box 1"/>
        <xdr:cNvSpPr txBox="1">
          <a:spLocks noChangeArrowheads="1"/>
        </xdr:cNvSpPr>
      </xdr:nvSpPr>
      <xdr:spPr>
        <a:xfrm>
          <a:off x="352425" y="9458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39</xdr:row>
      <xdr:rowOff>0</xdr:rowOff>
    </xdr:from>
    <xdr:ext cx="85725" cy="228600"/>
    <xdr:sp fLocksText="0">
      <xdr:nvSpPr>
        <xdr:cNvPr id="6" name="Text Box 1"/>
        <xdr:cNvSpPr txBox="1">
          <a:spLocks noChangeArrowheads="1"/>
        </xdr:cNvSpPr>
      </xdr:nvSpPr>
      <xdr:spPr>
        <a:xfrm>
          <a:off x="352425" y="9458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39</xdr:row>
      <xdr:rowOff>0</xdr:rowOff>
    </xdr:from>
    <xdr:ext cx="85725" cy="228600"/>
    <xdr:sp fLocksText="0">
      <xdr:nvSpPr>
        <xdr:cNvPr id="7" name="Text Box 1"/>
        <xdr:cNvSpPr txBox="1">
          <a:spLocks noChangeArrowheads="1"/>
        </xdr:cNvSpPr>
      </xdr:nvSpPr>
      <xdr:spPr>
        <a:xfrm>
          <a:off x="352425" y="9458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39</xdr:row>
      <xdr:rowOff>0</xdr:rowOff>
    </xdr:from>
    <xdr:ext cx="85725" cy="228600"/>
    <xdr:sp fLocksText="0">
      <xdr:nvSpPr>
        <xdr:cNvPr id="8" name="Text Box 1"/>
        <xdr:cNvSpPr txBox="1">
          <a:spLocks noChangeArrowheads="1"/>
        </xdr:cNvSpPr>
      </xdr:nvSpPr>
      <xdr:spPr>
        <a:xfrm>
          <a:off x="352425" y="9458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39</xdr:row>
      <xdr:rowOff>0</xdr:rowOff>
    </xdr:from>
    <xdr:ext cx="85725" cy="228600"/>
    <xdr:sp fLocksText="0">
      <xdr:nvSpPr>
        <xdr:cNvPr id="9" name="Text Box 1"/>
        <xdr:cNvSpPr txBox="1">
          <a:spLocks noChangeArrowheads="1"/>
        </xdr:cNvSpPr>
      </xdr:nvSpPr>
      <xdr:spPr>
        <a:xfrm>
          <a:off x="352425" y="9458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39</xdr:row>
      <xdr:rowOff>0</xdr:rowOff>
    </xdr:from>
    <xdr:ext cx="85725" cy="228600"/>
    <xdr:sp fLocksText="0">
      <xdr:nvSpPr>
        <xdr:cNvPr id="10" name="Text Box 1"/>
        <xdr:cNvSpPr txBox="1">
          <a:spLocks noChangeArrowheads="1"/>
        </xdr:cNvSpPr>
      </xdr:nvSpPr>
      <xdr:spPr>
        <a:xfrm>
          <a:off x="352425" y="9458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39</xdr:row>
      <xdr:rowOff>0</xdr:rowOff>
    </xdr:from>
    <xdr:ext cx="85725" cy="228600"/>
    <xdr:sp fLocksText="0">
      <xdr:nvSpPr>
        <xdr:cNvPr id="11" name="Text Box 1"/>
        <xdr:cNvSpPr txBox="1">
          <a:spLocks noChangeArrowheads="1"/>
        </xdr:cNvSpPr>
      </xdr:nvSpPr>
      <xdr:spPr>
        <a:xfrm>
          <a:off x="352425" y="9458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39</xdr:row>
      <xdr:rowOff>0</xdr:rowOff>
    </xdr:from>
    <xdr:ext cx="85725" cy="228600"/>
    <xdr:sp fLocksText="0">
      <xdr:nvSpPr>
        <xdr:cNvPr id="12" name="Text Box 1"/>
        <xdr:cNvSpPr txBox="1">
          <a:spLocks noChangeArrowheads="1"/>
        </xdr:cNvSpPr>
      </xdr:nvSpPr>
      <xdr:spPr>
        <a:xfrm>
          <a:off x="352425" y="9458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39</xdr:row>
      <xdr:rowOff>0</xdr:rowOff>
    </xdr:from>
    <xdr:ext cx="85725" cy="228600"/>
    <xdr:sp fLocksText="0">
      <xdr:nvSpPr>
        <xdr:cNvPr id="13" name="Text Box 1"/>
        <xdr:cNvSpPr txBox="1">
          <a:spLocks noChangeArrowheads="1"/>
        </xdr:cNvSpPr>
      </xdr:nvSpPr>
      <xdr:spPr>
        <a:xfrm>
          <a:off x="352425" y="9458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N&#258;M%202016\TH&#7888;NG%20K&#202;%202016\TH&#7888;NG%20K&#202;%2012%20TH&#193;NG%20N&#258;M%202016\G&#7916;I%20T&#7892;NG%20C&#7908;C\L&#192;O%20CAI%20th&#7889;ng%20k&#234;%20n&#259;m%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11">
        <row r="4">
          <cell r="B4" t="str">
            <v>Cục THADS tỉnh Lào Cai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795" t="s">
        <v>28</v>
      </c>
      <c r="B1" s="795"/>
      <c r="C1" s="801" t="s">
        <v>87</v>
      </c>
      <c r="D1" s="801"/>
      <c r="E1" s="801"/>
      <c r="F1" s="796" t="s">
        <v>83</v>
      </c>
      <c r="G1" s="796"/>
      <c r="H1" s="796"/>
    </row>
    <row r="2" spans="1:8" ht="33.75" customHeight="1">
      <c r="A2" s="797" t="s">
        <v>91</v>
      </c>
      <c r="B2" s="797"/>
      <c r="C2" s="801"/>
      <c r="D2" s="801"/>
      <c r="E2" s="801"/>
      <c r="F2" s="798" t="s">
        <v>84</v>
      </c>
      <c r="G2" s="798"/>
      <c r="H2" s="798"/>
    </row>
    <row r="3" spans="1:8" ht="19.5" customHeight="1">
      <c r="A3" s="9" t="s">
        <v>77</v>
      </c>
      <c r="B3" s="9"/>
      <c r="C3" s="27"/>
      <c r="D3" s="27"/>
      <c r="E3" s="27"/>
      <c r="F3" s="798" t="s">
        <v>85</v>
      </c>
      <c r="G3" s="798"/>
      <c r="H3" s="798"/>
    </row>
    <row r="4" spans="1:8" s="10" customFormat="1" ht="19.5" customHeight="1">
      <c r="A4" s="9"/>
      <c r="B4" s="9"/>
      <c r="D4" s="11"/>
      <c r="F4" s="12" t="s">
        <v>86</v>
      </c>
      <c r="G4" s="12"/>
      <c r="H4" s="12"/>
    </row>
    <row r="5" spans="1:8" s="26" customFormat="1" ht="36" customHeight="1">
      <c r="A5" s="814" t="s">
        <v>68</v>
      </c>
      <c r="B5" s="815"/>
      <c r="C5" s="818" t="s">
        <v>81</v>
      </c>
      <c r="D5" s="819"/>
      <c r="E5" s="820" t="s">
        <v>80</v>
      </c>
      <c r="F5" s="820"/>
      <c r="G5" s="820"/>
      <c r="H5" s="800"/>
    </row>
    <row r="6" spans="1:8" s="26" customFormat="1" ht="20.25" customHeight="1">
      <c r="A6" s="816"/>
      <c r="B6" s="817"/>
      <c r="C6" s="802" t="s">
        <v>3</v>
      </c>
      <c r="D6" s="802" t="s">
        <v>88</v>
      </c>
      <c r="E6" s="799" t="s">
        <v>82</v>
      </c>
      <c r="F6" s="800"/>
      <c r="G6" s="799" t="s">
        <v>89</v>
      </c>
      <c r="H6" s="800"/>
    </row>
    <row r="7" spans="1:8" s="26" customFormat="1" ht="52.5" customHeight="1">
      <c r="A7" s="816"/>
      <c r="B7" s="817"/>
      <c r="C7" s="803"/>
      <c r="D7" s="803"/>
      <c r="E7" s="8" t="s">
        <v>3</v>
      </c>
      <c r="F7" s="8" t="s">
        <v>10</v>
      </c>
      <c r="G7" s="8" t="s">
        <v>3</v>
      </c>
      <c r="H7" s="8" t="s">
        <v>10</v>
      </c>
    </row>
    <row r="8" spans="1:8" ht="15" customHeight="1">
      <c r="A8" s="805" t="s">
        <v>6</v>
      </c>
      <c r="B8" s="806"/>
      <c r="C8" s="13">
        <v>1</v>
      </c>
      <c r="D8" s="13" t="s">
        <v>52</v>
      </c>
      <c r="E8" s="13" t="s">
        <v>57</v>
      </c>
      <c r="F8" s="13" t="s">
        <v>69</v>
      </c>
      <c r="G8" s="13" t="s">
        <v>70</v>
      </c>
      <c r="H8" s="13" t="s">
        <v>71</v>
      </c>
    </row>
    <row r="9" spans="1:8" ht="26.25" customHeight="1">
      <c r="A9" s="807" t="s">
        <v>41</v>
      </c>
      <c r="B9" s="808"/>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51</v>
      </c>
      <c r="B12" s="7" t="s">
        <v>14</v>
      </c>
      <c r="C12" s="7"/>
      <c r="D12" s="16"/>
      <c r="E12" s="16"/>
      <c r="F12" s="16"/>
      <c r="G12" s="16"/>
      <c r="H12" s="16"/>
    </row>
    <row r="13" spans="1:8" ht="24.75" customHeight="1">
      <c r="A13" s="19" t="s">
        <v>52</v>
      </c>
      <c r="B13" s="7" t="s">
        <v>14</v>
      </c>
      <c r="C13" s="7"/>
      <c r="D13" s="16"/>
      <c r="E13" s="16"/>
      <c r="F13" s="16"/>
      <c r="G13" s="16"/>
      <c r="H13" s="16"/>
    </row>
    <row r="14" spans="1:8" ht="24.75" customHeight="1">
      <c r="A14" s="19" t="s">
        <v>57</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809" t="s">
        <v>64</v>
      </c>
      <c r="C16" s="809"/>
      <c r="D16" s="29"/>
      <c r="E16" s="811" t="s">
        <v>21</v>
      </c>
      <c r="F16" s="811"/>
      <c r="G16" s="811"/>
      <c r="H16" s="811"/>
    </row>
    <row r="17" spans="2:8" ht="15.75" customHeight="1">
      <c r="B17" s="809"/>
      <c r="C17" s="809"/>
      <c r="D17" s="29"/>
      <c r="E17" s="812" t="s">
        <v>46</v>
      </c>
      <c r="F17" s="812"/>
      <c r="G17" s="812"/>
      <c r="H17" s="812"/>
    </row>
    <row r="18" spans="2:8" s="30" customFormat="1" ht="15.75" customHeight="1">
      <c r="B18" s="809"/>
      <c r="C18" s="809"/>
      <c r="D18" s="31"/>
      <c r="E18" s="813" t="s">
        <v>63</v>
      </c>
      <c r="F18" s="813"/>
      <c r="G18" s="813"/>
      <c r="H18" s="813"/>
    </row>
    <row r="20" ht="15.75">
      <c r="B20" s="22"/>
    </row>
    <row r="22" ht="15.75" hidden="1">
      <c r="A22" s="23" t="s">
        <v>49</v>
      </c>
    </row>
    <row r="23" spans="1:3" ht="15.75" hidden="1">
      <c r="A23" s="24"/>
      <c r="B23" s="810" t="s">
        <v>58</v>
      </c>
      <c r="C23" s="810"/>
    </row>
    <row r="24" spans="1:8" ht="15.75" customHeight="1" hidden="1">
      <c r="A24" s="25" t="s">
        <v>27</v>
      </c>
      <c r="B24" s="804" t="s">
        <v>61</v>
      </c>
      <c r="C24" s="804"/>
      <c r="D24" s="25"/>
      <c r="E24" s="25"/>
      <c r="F24" s="25"/>
      <c r="G24" s="25"/>
      <c r="H24" s="25"/>
    </row>
    <row r="25" spans="1:8" ht="15" customHeight="1" hidden="1">
      <c r="A25" s="25"/>
      <c r="B25" s="804" t="s">
        <v>62</v>
      </c>
      <c r="C25" s="804"/>
      <c r="D25" s="804"/>
      <c r="E25" s="25"/>
      <c r="F25" s="25"/>
      <c r="G25" s="25"/>
      <c r="H25" s="25"/>
    </row>
    <row r="26" spans="2:3" ht="15.75">
      <c r="B26" s="26"/>
      <c r="C26" s="26"/>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3" customWidth="1"/>
    <col min="2" max="2" width="23.625" style="331" customWidth="1"/>
    <col min="3" max="3" width="9.25390625" style="331" customWidth="1"/>
    <col min="4" max="4" width="15.375" style="331" customWidth="1"/>
    <col min="5" max="5" width="8.375" style="331" customWidth="1"/>
    <col min="6" max="6" width="10.75390625" style="331" customWidth="1"/>
    <col min="7" max="7" width="8.25390625" style="331" customWidth="1"/>
    <col min="8" max="8" width="9.875" style="331" customWidth="1"/>
    <col min="9" max="9" width="8.00390625" style="331" customWidth="1"/>
    <col min="10" max="10" width="12.25390625" style="331" customWidth="1"/>
    <col min="11" max="11" width="9.25390625" style="331" customWidth="1"/>
    <col min="12" max="12" width="11.50390625" style="331" customWidth="1"/>
    <col min="13" max="28" width="8.00390625" style="331" customWidth="1"/>
    <col min="29" max="29" width="8.375" style="331" customWidth="1"/>
    <col min="30" max="30" width="8.00390625" style="331" customWidth="1"/>
    <col min="31" max="31" width="11.25390625" style="331" customWidth="1"/>
    <col min="32" max="32" width="13.50390625" style="331" customWidth="1"/>
    <col min="33" max="16384" width="8.00390625" style="331" customWidth="1"/>
  </cols>
  <sheetData>
    <row r="1" spans="1:12" ht="20.25" customHeight="1">
      <c r="A1" s="995" t="s">
        <v>317</v>
      </c>
      <c r="B1" s="995"/>
      <c r="C1" s="995"/>
      <c r="D1" s="998" t="s">
        <v>443</v>
      </c>
      <c r="E1" s="998"/>
      <c r="F1" s="998"/>
      <c r="G1" s="998"/>
      <c r="H1" s="998"/>
      <c r="I1" s="998"/>
      <c r="J1" s="199" t="s">
        <v>444</v>
      </c>
      <c r="K1" s="330"/>
      <c r="L1" s="330"/>
    </row>
    <row r="2" spans="1:12" ht="18.75" customHeight="1">
      <c r="A2" s="996" t="s">
        <v>402</v>
      </c>
      <c r="B2" s="996"/>
      <c r="C2" s="996"/>
      <c r="D2" s="1087" t="s">
        <v>318</v>
      </c>
      <c r="E2" s="1087"/>
      <c r="F2" s="1087"/>
      <c r="G2" s="1087"/>
      <c r="H2" s="1087"/>
      <c r="I2" s="1087"/>
      <c r="J2" s="995" t="s">
        <v>445</v>
      </c>
      <c r="K2" s="995"/>
      <c r="L2" s="995"/>
    </row>
    <row r="3" spans="1:12" ht="17.25">
      <c r="A3" s="996" t="s">
        <v>354</v>
      </c>
      <c r="B3" s="996"/>
      <c r="C3" s="996"/>
      <c r="D3" s="1088" t="s">
        <v>446</v>
      </c>
      <c r="E3" s="1089"/>
      <c r="F3" s="1089"/>
      <c r="G3" s="1089"/>
      <c r="H3" s="1089"/>
      <c r="I3" s="1089"/>
      <c r="J3" s="202" t="s">
        <v>462</v>
      </c>
      <c r="K3" s="202"/>
      <c r="L3" s="202"/>
    </row>
    <row r="4" spans="1:12" ht="15.75">
      <c r="A4" s="1084" t="s">
        <v>447</v>
      </c>
      <c r="B4" s="1084"/>
      <c r="C4" s="1084"/>
      <c r="D4" s="1085"/>
      <c r="E4" s="1085"/>
      <c r="F4" s="1085"/>
      <c r="G4" s="1085"/>
      <c r="H4" s="1085"/>
      <c r="I4" s="1085"/>
      <c r="J4" s="993" t="s">
        <v>404</v>
      </c>
      <c r="K4" s="993"/>
      <c r="L4" s="993"/>
    </row>
    <row r="5" spans="1:13" ht="15.75">
      <c r="A5" s="332"/>
      <c r="B5" s="332"/>
      <c r="C5" s="333"/>
      <c r="D5" s="333"/>
      <c r="E5" s="201"/>
      <c r="J5" s="334" t="s">
        <v>448</v>
      </c>
      <c r="K5" s="249"/>
      <c r="L5" s="249"/>
      <c r="M5" s="249"/>
    </row>
    <row r="6" spans="1:13" s="337" customFormat="1" ht="24.75" customHeight="1">
      <c r="A6" s="1078" t="s">
        <v>68</v>
      </c>
      <c r="B6" s="1079"/>
      <c r="C6" s="1076" t="s">
        <v>449</v>
      </c>
      <c r="D6" s="1076"/>
      <c r="E6" s="1076"/>
      <c r="F6" s="1076"/>
      <c r="G6" s="1076"/>
      <c r="H6" s="1076"/>
      <c r="I6" s="1076" t="s">
        <v>319</v>
      </c>
      <c r="J6" s="1076"/>
      <c r="K6" s="1076"/>
      <c r="L6" s="1076"/>
      <c r="M6" s="336"/>
    </row>
    <row r="7" spans="1:13" s="337" customFormat="1" ht="17.25" customHeight="1">
      <c r="A7" s="1080"/>
      <c r="B7" s="1081"/>
      <c r="C7" s="1076" t="s">
        <v>38</v>
      </c>
      <c r="D7" s="1076"/>
      <c r="E7" s="1076" t="s">
        <v>7</v>
      </c>
      <c r="F7" s="1076"/>
      <c r="G7" s="1076"/>
      <c r="H7" s="1076"/>
      <c r="I7" s="1076" t="s">
        <v>320</v>
      </c>
      <c r="J7" s="1076"/>
      <c r="K7" s="1076" t="s">
        <v>321</v>
      </c>
      <c r="L7" s="1076"/>
      <c r="M7" s="336"/>
    </row>
    <row r="8" spans="1:12" s="337" customFormat="1" ht="27.75" customHeight="1">
      <c r="A8" s="1080"/>
      <c r="B8" s="1081"/>
      <c r="C8" s="1076"/>
      <c r="D8" s="1076"/>
      <c r="E8" s="1076" t="s">
        <v>322</v>
      </c>
      <c r="F8" s="1076"/>
      <c r="G8" s="1076" t="s">
        <v>323</v>
      </c>
      <c r="H8" s="1076"/>
      <c r="I8" s="1076"/>
      <c r="J8" s="1076"/>
      <c r="K8" s="1076"/>
      <c r="L8" s="1076"/>
    </row>
    <row r="9" spans="1:12" s="337" customFormat="1" ht="24.75" customHeight="1">
      <c r="A9" s="1082"/>
      <c r="B9" s="1083"/>
      <c r="C9" s="335" t="s">
        <v>324</v>
      </c>
      <c r="D9" s="335" t="s">
        <v>10</v>
      </c>
      <c r="E9" s="335" t="s">
        <v>3</v>
      </c>
      <c r="F9" s="335" t="s">
        <v>325</v>
      </c>
      <c r="G9" s="335" t="s">
        <v>3</v>
      </c>
      <c r="H9" s="335" t="s">
        <v>325</v>
      </c>
      <c r="I9" s="335" t="s">
        <v>3</v>
      </c>
      <c r="J9" s="335" t="s">
        <v>325</v>
      </c>
      <c r="K9" s="335" t="s">
        <v>3</v>
      </c>
      <c r="L9" s="335" t="s">
        <v>325</v>
      </c>
    </row>
    <row r="10" spans="1:12" s="339" customFormat="1" ht="15.75">
      <c r="A10" s="985" t="s">
        <v>6</v>
      </c>
      <c r="B10" s="986"/>
      <c r="C10" s="338">
        <v>1</v>
      </c>
      <c r="D10" s="338">
        <v>2</v>
      </c>
      <c r="E10" s="338">
        <v>3</v>
      </c>
      <c r="F10" s="338">
        <v>4</v>
      </c>
      <c r="G10" s="338">
        <v>5</v>
      </c>
      <c r="H10" s="338">
        <v>6</v>
      </c>
      <c r="I10" s="338">
        <v>7</v>
      </c>
      <c r="J10" s="338">
        <v>8</v>
      </c>
      <c r="K10" s="338">
        <v>9</v>
      </c>
      <c r="L10" s="338">
        <v>10</v>
      </c>
    </row>
    <row r="11" spans="1:12" s="339" customFormat="1" ht="30.75" customHeight="1">
      <c r="A11" s="973" t="s">
        <v>399</v>
      </c>
      <c r="B11" s="974"/>
      <c r="C11" s="256">
        <f aca="true" t="shared" si="0" ref="C11:L11">C13-C12</f>
        <v>0</v>
      </c>
      <c r="D11" s="256">
        <f t="shared" si="0"/>
        <v>0</v>
      </c>
      <c r="E11" s="256">
        <f t="shared" si="0"/>
        <v>0</v>
      </c>
      <c r="F11" s="256">
        <f t="shared" si="0"/>
        <v>0</v>
      </c>
      <c r="G11" s="256">
        <f t="shared" si="0"/>
        <v>0</v>
      </c>
      <c r="H11" s="256">
        <f t="shared" si="0"/>
        <v>0</v>
      </c>
      <c r="I11" s="256">
        <f t="shared" si="0"/>
        <v>0</v>
      </c>
      <c r="J11" s="256">
        <f t="shared" si="0"/>
        <v>0</v>
      </c>
      <c r="K11" s="256">
        <f t="shared" si="0"/>
        <v>0</v>
      </c>
      <c r="L11" s="256">
        <f t="shared" si="0"/>
        <v>0</v>
      </c>
    </row>
    <row r="12" spans="1:12" s="339" customFormat="1" ht="27" customHeight="1">
      <c r="A12" s="975" t="s">
        <v>400</v>
      </c>
      <c r="B12" s="976"/>
      <c r="C12" s="257">
        <v>0</v>
      </c>
      <c r="D12" s="257">
        <v>0</v>
      </c>
      <c r="E12" s="257">
        <v>0</v>
      </c>
      <c r="F12" s="257">
        <v>0</v>
      </c>
      <c r="G12" s="257">
        <v>0</v>
      </c>
      <c r="H12" s="257">
        <v>0</v>
      </c>
      <c r="I12" s="257">
        <v>0</v>
      </c>
      <c r="J12" s="257">
        <v>0</v>
      </c>
      <c r="K12" s="257">
        <v>0</v>
      </c>
      <c r="L12" s="257">
        <v>0</v>
      </c>
    </row>
    <row r="13" spans="1:32" s="339" customFormat="1" ht="17.25" customHeight="1">
      <c r="A13" s="978" t="s">
        <v>37</v>
      </c>
      <c r="B13" s="979"/>
      <c r="C13" s="340">
        <f aca="true" t="shared" si="1" ref="C13:L13">C14+C15</f>
        <v>0</v>
      </c>
      <c r="D13" s="340">
        <f t="shared" si="1"/>
        <v>0</v>
      </c>
      <c r="E13" s="340">
        <f t="shared" si="1"/>
        <v>0</v>
      </c>
      <c r="F13" s="340">
        <f t="shared" si="1"/>
        <v>0</v>
      </c>
      <c r="G13" s="340">
        <f t="shared" si="1"/>
        <v>0</v>
      </c>
      <c r="H13" s="340">
        <f t="shared" si="1"/>
        <v>0</v>
      </c>
      <c r="I13" s="340">
        <f t="shared" si="1"/>
        <v>0</v>
      </c>
      <c r="J13" s="340">
        <f t="shared" si="1"/>
        <v>0</v>
      </c>
      <c r="K13" s="340">
        <f t="shared" si="1"/>
        <v>0</v>
      </c>
      <c r="L13" s="340">
        <f t="shared" si="1"/>
        <v>0</v>
      </c>
      <c r="AF13" s="339">
        <f>AC14-AC15</f>
        <v>0</v>
      </c>
    </row>
    <row r="14" spans="1:37" s="341" customFormat="1" ht="17.25" customHeight="1">
      <c r="A14" s="205" t="s">
        <v>0</v>
      </c>
      <c r="B14" s="206" t="s">
        <v>94</v>
      </c>
      <c r="C14" s="340">
        <f>C15+C16</f>
        <v>0</v>
      </c>
      <c r="D14" s="340">
        <f>D15+D16</f>
        <v>0</v>
      </c>
      <c r="E14" s="260">
        <v>0</v>
      </c>
      <c r="F14" s="260">
        <v>0</v>
      </c>
      <c r="G14" s="260">
        <v>0</v>
      </c>
      <c r="H14" s="260">
        <v>0</v>
      </c>
      <c r="I14" s="260">
        <v>0</v>
      </c>
      <c r="J14" s="260">
        <v>0</v>
      </c>
      <c r="K14" s="260">
        <v>0</v>
      </c>
      <c r="L14" s="260">
        <v>0</v>
      </c>
      <c r="AK14" s="342"/>
    </row>
    <row r="15" spans="1:12" s="341" customFormat="1" ht="17.25" customHeight="1">
      <c r="A15" s="262" t="s">
        <v>1</v>
      </c>
      <c r="B15" s="206" t="s">
        <v>19</v>
      </c>
      <c r="C15" s="340">
        <f aca="true" t="shared" si="2" ref="C15:L15">C16+C17+C18+C19+C20+C21+C22+C23+C24+C25+C26</f>
        <v>0</v>
      </c>
      <c r="D15" s="340">
        <f t="shared" si="2"/>
        <v>0</v>
      </c>
      <c r="E15" s="340">
        <f t="shared" si="2"/>
        <v>0</v>
      </c>
      <c r="F15" s="340">
        <f t="shared" si="2"/>
        <v>0</v>
      </c>
      <c r="G15" s="340">
        <f t="shared" si="2"/>
        <v>0</v>
      </c>
      <c r="H15" s="340">
        <f t="shared" si="2"/>
        <v>0</v>
      </c>
      <c r="I15" s="340">
        <f t="shared" si="2"/>
        <v>0</v>
      </c>
      <c r="J15" s="340">
        <f t="shared" si="2"/>
        <v>0</v>
      </c>
      <c r="K15" s="340">
        <f t="shared" si="2"/>
        <v>0</v>
      </c>
      <c r="L15" s="340">
        <f t="shared" si="2"/>
        <v>0</v>
      </c>
    </row>
    <row r="16" spans="1:38" s="341" customFormat="1" ht="17.25" customHeight="1">
      <c r="A16" s="208">
        <v>1</v>
      </c>
      <c r="B16" s="76" t="s">
        <v>369</v>
      </c>
      <c r="C16" s="340">
        <f aca="true" t="shared" si="3" ref="C16:C26">E16+G16</f>
        <v>0</v>
      </c>
      <c r="D16" s="340">
        <f aca="true" t="shared" si="4" ref="D16:D26">F16+H16</f>
        <v>0</v>
      </c>
      <c r="E16" s="260">
        <v>0</v>
      </c>
      <c r="F16" s="260">
        <v>0</v>
      </c>
      <c r="G16" s="260">
        <v>0</v>
      </c>
      <c r="H16" s="260">
        <v>0</v>
      </c>
      <c r="I16" s="260">
        <v>0</v>
      </c>
      <c r="J16" s="260">
        <v>0</v>
      </c>
      <c r="K16" s="260">
        <v>0</v>
      </c>
      <c r="L16" s="260">
        <v>0</v>
      </c>
      <c r="AL16" s="342"/>
    </row>
    <row r="17" spans="1:32" s="341" customFormat="1" ht="17.25" customHeight="1">
      <c r="A17" s="208">
        <v>2</v>
      </c>
      <c r="B17" s="76" t="s">
        <v>401</v>
      </c>
      <c r="C17" s="340">
        <f t="shared" si="3"/>
        <v>0</v>
      </c>
      <c r="D17" s="340">
        <f t="shared" si="4"/>
        <v>0</v>
      </c>
      <c r="E17" s="260">
        <v>0</v>
      </c>
      <c r="F17" s="260">
        <v>0</v>
      </c>
      <c r="G17" s="260">
        <v>0</v>
      </c>
      <c r="H17" s="260">
        <v>0</v>
      </c>
      <c r="I17" s="260">
        <v>0</v>
      </c>
      <c r="J17" s="260">
        <v>0</v>
      </c>
      <c r="K17" s="260">
        <v>0</v>
      </c>
      <c r="L17" s="260">
        <v>0</v>
      </c>
      <c r="AF17" s="342" t="e">
        <f>(R17-D17)/D17</f>
        <v>#DIV/0!</v>
      </c>
    </row>
    <row r="18" spans="1:12" s="341" customFormat="1" ht="17.25" customHeight="1">
      <c r="A18" s="208">
        <v>3</v>
      </c>
      <c r="B18" s="76" t="s">
        <v>372</v>
      </c>
      <c r="C18" s="340">
        <f t="shared" si="3"/>
        <v>0</v>
      </c>
      <c r="D18" s="340">
        <f t="shared" si="4"/>
        <v>0</v>
      </c>
      <c r="E18" s="260">
        <v>0</v>
      </c>
      <c r="F18" s="260">
        <v>0</v>
      </c>
      <c r="G18" s="260">
        <v>0</v>
      </c>
      <c r="H18" s="260">
        <v>0</v>
      </c>
      <c r="I18" s="260">
        <v>0</v>
      </c>
      <c r="J18" s="260">
        <v>0</v>
      </c>
      <c r="K18" s="260">
        <v>0</v>
      </c>
      <c r="L18" s="260">
        <v>0</v>
      </c>
    </row>
    <row r="19" spans="1:12" s="341" customFormat="1" ht="17.25" customHeight="1">
      <c r="A19" s="208">
        <v>4</v>
      </c>
      <c r="B19" s="76" t="s">
        <v>373</v>
      </c>
      <c r="C19" s="340">
        <f t="shared" si="3"/>
        <v>0</v>
      </c>
      <c r="D19" s="340">
        <f t="shared" si="4"/>
        <v>0</v>
      </c>
      <c r="E19" s="260">
        <v>0</v>
      </c>
      <c r="F19" s="260">
        <v>0</v>
      </c>
      <c r="G19" s="260">
        <v>0</v>
      </c>
      <c r="H19" s="260">
        <v>0</v>
      </c>
      <c r="I19" s="260">
        <v>0</v>
      </c>
      <c r="J19" s="260">
        <v>0</v>
      </c>
      <c r="K19" s="260">
        <v>0</v>
      </c>
      <c r="L19" s="260">
        <v>0</v>
      </c>
    </row>
    <row r="20" spans="1:12" s="341" customFormat="1" ht="17.25" customHeight="1">
      <c r="A20" s="208">
        <v>5</v>
      </c>
      <c r="B20" s="76" t="s">
        <v>374</v>
      </c>
      <c r="C20" s="340">
        <f t="shared" si="3"/>
        <v>0</v>
      </c>
      <c r="D20" s="340">
        <f t="shared" si="4"/>
        <v>0</v>
      </c>
      <c r="E20" s="260">
        <v>0</v>
      </c>
      <c r="F20" s="260">
        <v>0</v>
      </c>
      <c r="G20" s="260">
        <v>0</v>
      </c>
      <c r="H20" s="260">
        <v>0</v>
      </c>
      <c r="I20" s="260">
        <v>0</v>
      </c>
      <c r="J20" s="260">
        <v>0</v>
      </c>
      <c r="K20" s="260">
        <v>0</v>
      </c>
      <c r="L20" s="260">
        <v>0</v>
      </c>
    </row>
    <row r="21" spans="1:39" s="341" customFormat="1" ht="17.25" customHeight="1">
      <c r="A21" s="208">
        <v>6</v>
      </c>
      <c r="B21" s="76" t="s">
        <v>375</v>
      </c>
      <c r="C21" s="340">
        <f t="shared" si="3"/>
        <v>0</v>
      </c>
      <c r="D21" s="340">
        <f t="shared" si="4"/>
        <v>0</v>
      </c>
      <c r="E21" s="260">
        <v>0</v>
      </c>
      <c r="F21" s="260">
        <v>0</v>
      </c>
      <c r="G21" s="260">
        <v>0</v>
      </c>
      <c r="H21" s="260">
        <v>0</v>
      </c>
      <c r="I21" s="260">
        <v>0</v>
      </c>
      <c r="J21" s="260">
        <v>0</v>
      </c>
      <c r="K21" s="260">
        <v>0</v>
      </c>
      <c r="L21" s="260">
        <v>0</v>
      </c>
      <c r="AJ21" s="341">
        <f>AI20-AI21</f>
        <v>0</v>
      </c>
      <c r="AK21" s="341">
        <v>1653</v>
      </c>
      <c r="AL21" s="341">
        <f>AI20-AK21</f>
        <v>-1653</v>
      </c>
      <c r="AM21" s="342" t="e">
        <f>AL21/AI20</f>
        <v>#DIV/0!</v>
      </c>
    </row>
    <row r="22" spans="1:39" s="341" customFormat="1" ht="17.25" customHeight="1">
      <c r="A22" s="208">
        <v>7</v>
      </c>
      <c r="B22" s="76" t="s">
        <v>380</v>
      </c>
      <c r="C22" s="340">
        <f t="shared" si="3"/>
        <v>0</v>
      </c>
      <c r="D22" s="340">
        <f t="shared" si="4"/>
        <v>0</v>
      </c>
      <c r="E22" s="260">
        <v>0</v>
      </c>
      <c r="F22" s="260">
        <v>0</v>
      </c>
      <c r="G22" s="260">
        <v>0</v>
      </c>
      <c r="H22" s="260">
        <v>0</v>
      </c>
      <c r="I22" s="260">
        <v>0</v>
      </c>
      <c r="J22" s="260">
        <v>0</v>
      </c>
      <c r="K22" s="260">
        <v>0</v>
      </c>
      <c r="L22" s="260">
        <v>0</v>
      </c>
      <c r="AM22" s="342" t="e">
        <f>AN20-AM21</f>
        <v>#DIV/0!</v>
      </c>
    </row>
    <row r="23" spans="1:12" s="341" customFormat="1" ht="17.25" customHeight="1">
      <c r="A23" s="208">
        <v>8</v>
      </c>
      <c r="B23" s="76" t="s">
        <v>382</v>
      </c>
      <c r="C23" s="340">
        <f t="shared" si="3"/>
        <v>0</v>
      </c>
      <c r="D23" s="340">
        <f t="shared" si="4"/>
        <v>0</v>
      </c>
      <c r="E23" s="260">
        <v>0</v>
      </c>
      <c r="F23" s="260">
        <v>0</v>
      </c>
      <c r="G23" s="260">
        <v>0</v>
      </c>
      <c r="H23" s="260">
        <v>0</v>
      </c>
      <c r="I23" s="260">
        <v>0</v>
      </c>
      <c r="J23" s="260">
        <v>0</v>
      </c>
      <c r="K23" s="260">
        <v>0</v>
      </c>
      <c r="L23" s="260">
        <v>0</v>
      </c>
    </row>
    <row r="24" spans="1:36" s="341" customFormat="1" ht="17.25" customHeight="1">
      <c r="A24" s="208">
        <v>9</v>
      </c>
      <c r="B24" s="76" t="s">
        <v>383</v>
      </c>
      <c r="C24" s="340">
        <f t="shared" si="3"/>
        <v>0</v>
      </c>
      <c r="D24" s="340">
        <f t="shared" si="4"/>
        <v>0</v>
      </c>
      <c r="E24" s="260">
        <v>0</v>
      </c>
      <c r="F24" s="260">
        <v>0</v>
      </c>
      <c r="G24" s="260">
        <v>0</v>
      </c>
      <c r="H24" s="260">
        <v>0</v>
      </c>
      <c r="I24" s="260">
        <v>0</v>
      </c>
      <c r="J24" s="260">
        <v>0</v>
      </c>
      <c r="K24" s="260">
        <v>0</v>
      </c>
      <c r="L24" s="260">
        <v>0</v>
      </c>
      <c r="AJ24" s="341">
        <f>AI23-AI24</f>
        <v>0</v>
      </c>
    </row>
    <row r="25" spans="1:36" s="341" customFormat="1" ht="17.25" customHeight="1">
      <c r="A25" s="208">
        <v>10</v>
      </c>
      <c r="B25" s="76" t="s">
        <v>384</v>
      </c>
      <c r="C25" s="340">
        <f t="shared" si="3"/>
        <v>0</v>
      </c>
      <c r="D25" s="340">
        <f t="shared" si="4"/>
        <v>0</v>
      </c>
      <c r="E25" s="260">
        <v>0</v>
      </c>
      <c r="F25" s="260">
        <v>0</v>
      </c>
      <c r="G25" s="260">
        <v>0</v>
      </c>
      <c r="H25" s="260">
        <v>0</v>
      </c>
      <c r="I25" s="260">
        <v>0</v>
      </c>
      <c r="J25" s="260">
        <v>0</v>
      </c>
      <c r="K25" s="260">
        <v>0</v>
      </c>
      <c r="L25" s="260">
        <v>0</v>
      </c>
      <c r="AJ25" s="342" t="e">
        <f>AI24/AI25</f>
        <v>#DIV/0!</v>
      </c>
    </row>
    <row r="26" spans="1:44" s="341" customFormat="1" ht="17.25" customHeight="1">
      <c r="A26" s="208">
        <v>11</v>
      </c>
      <c r="B26" s="76" t="s">
        <v>386</v>
      </c>
      <c r="C26" s="340">
        <f t="shared" si="3"/>
        <v>0</v>
      </c>
      <c r="D26" s="340">
        <f t="shared" si="4"/>
        <v>0</v>
      </c>
      <c r="E26" s="260">
        <v>0</v>
      </c>
      <c r="F26" s="260">
        <v>0</v>
      </c>
      <c r="G26" s="260">
        <v>0</v>
      </c>
      <c r="H26" s="260">
        <v>0</v>
      </c>
      <c r="I26" s="260">
        <v>0</v>
      </c>
      <c r="J26" s="260">
        <v>0</v>
      </c>
      <c r="K26" s="260">
        <v>0</v>
      </c>
      <c r="L26" s="260">
        <v>0</v>
      </c>
      <c r="AR26" s="342"/>
    </row>
    <row r="27" ht="7.5" customHeight="1"/>
    <row r="28" spans="1:35" s="200" customFormat="1" ht="15.75" customHeight="1">
      <c r="A28" s="210"/>
      <c r="B28" s="991" t="s">
        <v>387</v>
      </c>
      <c r="C28" s="991"/>
      <c r="D28" s="991"/>
      <c r="E28" s="212"/>
      <c r="F28" s="266"/>
      <c r="G28" s="266"/>
      <c r="H28" s="990" t="s">
        <v>387</v>
      </c>
      <c r="I28" s="990"/>
      <c r="J28" s="990"/>
      <c r="K28" s="990"/>
      <c r="L28" s="990"/>
      <c r="AG28" s="200" t="s">
        <v>388</v>
      </c>
      <c r="AI28" s="198">
        <f>82/88</f>
        <v>0.9318181818181818</v>
      </c>
    </row>
    <row r="29" spans="1:12" s="200" customFormat="1" ht="19.5" customHeight="1">
      <c r="A29" s="210"/>
      <c r="B29" s="992" t="s">
        <v>326</v>
      </c>
      <c r="C29" s="992"/>
      <c r="D29" s="992"/>
      <c r="E29" s="212"/>
      <c r="F29" s="213"/>
      <c r="G29" s="213"/>
      <c r="H29" s="980" t="s">
        <v>244</v>
      </c>
      <c r="I29" s="980"/>
      <c r="J29" s="980"/>
      <c r="K29" s="980"/>
      <c r="L29" s="980"/>
    </row>
    <row r="30" spans="1:12" s="204" customFormat="1" ht="15" customHeight="1">
      <c r="A30" s="210"/>
      <c r="B30" s="1077"/>
      <c r="C30" s="1077"/>
      <c r="D30" s="1077"/>
      <c r="E30" s="212"/>
      <c r="F30" s="213"/>
      <c r="G30" s="213"/>
      <c r="H30" s="949"/>
      <c r="I30" s="949"/>
      <c r="J30" s="949"/>
      <c r="K30" s="949"/>
      <c r="L30" s="949"/>
    </row>
    <row r="31" spans="1:12" s="200" customFormat="1" ht="15" customHeight="1">
      <c r="A31" s="210"/>
      <c r="B31" s="211"/>
      <c r="C31" s="211"/>
      <c r="D31" s="212"/>
      <c r="E31" s="212"/>
      <c r="F31" s="213"/>
      <c r="G31" s="213"/>
      <c r="H31" s="215"/>
      <c r="I31" s="215"/>
      <c r="J31" s="215"/>
      <c r="K31" s="215"/>
      <c r="L31" s="215"/>
    </row>
    <row r="32" spans="1:12" s="200" customFormat="1" ht="15" customHeight="1">
      <c r="A32" s="210"/>
      <c r="B32" s="211"/>
      <c r="C32" s="211"/>
      <c r="D32" s="212"/>
      <c r="E32" s="212"/>
      <c r="F32" s="213"/>
      <c r="G32" s="213"/>
      <c r="H32" s="215"/>
      <c r="I32" s="215"/>
      <c r="J32" s="215"/>
      <c r="K32" s="215"/>
      <c r="L32" s="215"/>
    </row>
    <row r="33" spans="2:12" ht="19.5">
      <c r="B33" s="1075" t="s">
        <v>391</v>
      </c>
      <c r="C33" s="1075"/>
      <c r="D33" s="1075"/>
      <c r="E33" s="344"/>
      <c r="F33" s="344"/>
      <c r="G33" s="344"/>
      <c r="H33" s="344"/>
      <c r="I33" s="344"/>
      <c r="J33" s="345" t="s">
        <v>391</v>
      </c>
      <c r="K33" s="344"/>
      <c r="L33" s="344"/>
    </row>
    <row r="34" spans="2:12" ht="18.75">
      <c r="B34" s="344"/>
      <c r="C34" s="344"/>
      <c r="D34" s="344"/>
      <c r="E34" s="344"/>
      <c r="F34" s="344"/>
      <c r="G34" s="344"/>
      <c r="H34" s="344"/>
      <c r="I34" s="344"/>
      <c r="J34" s="344"/>
      <c r="K34" s="344"/>
      <c r="L34" s="344"/>
    </row>
    <row r="35" spans="2:12" ht="18.75">
      <c r="B35" s="344"/>
      <c r="C35" s="344"/>
      <c r="D35" s="344"/>
      <c r="E35" s="344"/>
      <c r="F35" s="344"/>
      <c r="G35" s="344"/>
      <c r="H35" s="344"/>
      <c r="I35" s="344"/>
      <c r="J35" s="344"/>
      <c r="K35" s="344"/>
      <c r="L35" s="344"/>
    </row>
    <row r="36" spans="1:12" s="192" customFormat="1" ht="18.75" hidden="1">
      <c r="A36" s="243" t="s">
        <v>47</v>
      </c>
      <c r="B36" s="194"/>
      <c r="C36" s="194"/>
      <c r="D36" s="194"/>
      <c r="E36" s="194"/>
      <c r="F36" s="194"/>
      <c r="G36" s="194"/>
      <c r="H36" s="194"/>
      <c r="I36" s="194"/>
      <c r="J36" s="194"/>
      <c r="K36" s="346"/>
      <c r="L36" s="194"/>
    </row>
    <row r="37" spans="1:15" s="192" customFormat="1" ht="15" customHeight="1" hidden="1">
      <c r="A37" s="196"/>
      <c r="B37" s="1086" t="s">
        <v>327</v>
      </c>
      <c r="C37" s="1086"/>
      <c r="D37" s="1086"/>
      <c r="E37" s="1086"/>
      <c r="F37" s="1086"/>
      <c r="G37" s="1086"/>
      <c r="H37" s="1086"/>
      <c r="I37" s="1086"/>
      <c r="J37" s="1086"/>
      <c r="K37" s="347"/>
      <c r="L37" s="302"/>
      <c r="M37" s="273"/>
      <c r="N37" s="273"/>
      <c r="O37" s="273"/>
    </row>
    <row r="38" spans="2:12" s="192" customFormat="1" ht="18.75" hidden="1">
      <c r="B38" s="244" t="s">
        <v>328</v>
      </c>
      <c r="C38" s="194"/>
      <c r="D38" s="194"/>
      <c r="E38" s="194"/>
      <c r="F38" s="194"/>
      <c r="G38" s="194"/>
      <c r="H38" s="194"/>
      <c r="I38" s="194"/>
      <c r="J38" s="194"/>
      <c r="K38" s="346"/>
      <c r="L38" s="194"/>
    </row>
    <row r="39" spans="2:12" ht="18.75" hidden="1">
      <c r="B39" s="348" t="s">
        <v>329</v>
      </c>
      <c r="C39" s="344"/>
      <c r="D39" s="344"/>
      <c r="E39" s="344"/>
      <c r="F39" s="344"/>
      <c r="G39" s="344"/>
      <c r="H39" s="344"/>
      <c r="I39" s="344"/>
      <c r="J39" s="344"/>
      <c r="K39" s="344"/>
      <c r="L39" s="344"/>
    </row>
    <row r="40" spans="2:12" ht="18.75" hidden="1">
      <c r="B40" s="344"/>
      <c r="C40" s="344"/>
      <c r="D40" s="344"/>
      <c r="E40" s="344"/>
      <c r="F40" s="344"/>
      <c r="G40" s="344"/>
      <c r="H40" s="344"/>
      <c r="I40" s="344"/>
      <c r="J40" s="344"/>
      <c r="K40" s="344"/>
      <c r="L40" s="344"/>
    </row>
    <row r="41" spans="2:13" ht="18.75">
      <c r="B41" s="821" t="s">
        <v>433</v>
      </c>
      <c r="C41" s="821"/>
      <c r="D41" s="821"/>
      <c r="E41" s="218"/>
      <c r="F41" s="218"/>
      <c r="G41" s="190"/>
      <c r="H41" s="822" t="s">
        <v>345</v>
      </c>
      <c r="I41" s="822"/>
      <c r="J41" s="822"/>
      <c r="K41" s="822"/>
      <c r="L41" s="822"/>
      <c r="M41" s="171"/>
    </row>
    <row r="42" spans="2:12" ht="18.75">
      <c r="B42" s="344"/>
      <c r="C42" s="344"/>
      <c r="D42" s="344"/>
      <c r="E42" s="344"/>
      <c r="F42" s="344"/>
      <c r="G42" s="344"/>
      <c r="H42" s="344"/>
      <c r="I42" s="344"/>
      <c r="J42" s="344"/>
      <c r="K42" s="344"/>
      <c r="L42" s="344"/>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9" hidden="1" customWidth="1"/>
    <col min="12" max="12" width="68.75390625" style="349" customWidth="1"/>
    <col min="13" max="13" width="16.125" style="349" bestFit="1" customWidth="1"/>
    <col min="14" max="14" width="47.625" style="349" customWidth="1"/>
    <col min="15" max="16384" width="9.00390625" style="349" customWidth="1"/>
  </cols>
  <sheetData>
    <row r="1" spans="12:25" ht="54.75" customHeight="1">
      <c r="L1" s="1090" t="s">
        <v>475</v>
      </c>
      <c r="M1" s="1091"/>
      <c r="N1" s="1091"/>
      <c r="O1" s="373"/>
      <c r="P1" s="373"/>
      <c r="Q1" s="373"/>
      <c r="R1" s="373"/>
      <c r="S1" s="373"/>
      <c r="T1" s="373"/>
      <c r="U1" s="373"/>
      <c r="V1" s="373"/>
      <c r="W1" s="373"/>
      <c r="X1" s="373"/>
      <c r="Y1" s="374"/>
    </row>
    <row r="2" spans="11:17" ht="34.5" customHeight="1">
      <c r="K2" s="357"/>
      <c r="L2" s="1092" t="s">
        <v>482</v>
      </c>
      <c r="M2" s="1093"/>
      <c r="N2" s="1094"/>
      <c r="O2" s="37"/>
      <c r="P2" s="359"/>
      <c r="Q2" s="355"/>
    </row>
    <row r="3" spans="11:18" ht="31.5" customHeight="1">
      <c r="K3" s="357"/>
      <c r="L3" s="362" t="s">
        <v>491</v>
      </c>
      <c r="M3" s="363" t="e">
        <f>'06'!#REF!</f>
        <v>#REF!</v>
      </c>
      <c r="N3" s="363"/>
      <c r="O3" s="363"/>
      <c r="P3" s="360"/>
      <c r="Q3" s="356"/>
      <c r="R3" s="353"/>
    </row>
    <row r="4" spans="11:18" ht="30" customHeight="1">
      <c r="K4" s="357"/>
      <c r="L4" s="364" t="s">
        <v>476</v>
      </c>
      <c r="M4" s="365" t="e">
        <f>'06'!#REF!</f>
        <v>#REF!</v>
      </c>
      <c r="N4" s="363"/>
      <c r="O4" s="363"/>
      <c r="P4" s="360"/>
      <c r="Q4" s="356"/>
      <c r="R4" s="353"/>
    </row>
    <row r="5" spans="11:18" ht="31.5" customHeight="1">
      <c r="K5" s="357"/>
      <c r="L5" s="364" t="s">
        <v>477</v>
      </c>
      <c r="M5" s="365" t="e">
        <f>'06'!#REF!</f>
        <v>#REF!</v>
      </c>
      <c r="N5" s="363"/>
      <c r="O5" s="363"/>
      <c r="P5" s="360"/>
      <c r="Q5" s="356"/>
      <c r="R5" s="353"/>
    </row>
    <row r="6" spans="11:18" ht="27" customHeight="1">
      <c r="K6" s="357"/>
      <c r="L6" s="362" t="s">
        <v>478</v>
      </c>
      <c r="M6" s="363" t="e">
        <f>'06'!#REF!</f>
        <v>#REF!</v>
      </c>
      <c r="N6" s="363"/>
      <c r="O6" s="363"/>
      <c r="P6" s="360"/>
      <c r="Q6" s="356"/>
      <c r="R6" s="353"/>
    </row>
    <row r="7" spans="11:18" s="350" customFormat="1" ht="30" customHeight="1">
      <c r="K7" s="358"/>
      <c r="L7" s="366" t="s">
        <v>517</v>
      </c>
      <c r="M7" s="363" t="e">
        <f>'06'!#REF!</f>
        <v>#REF!</v>
      </c>
      <c r="N7" s="363"/>
      <c r="O7" s="363"/>
      <c r="P7" s="360"/>
      <c r="Q7" s="356"/>
      <c r="R7" s="353"/>
    </row>
    <row r="8" spans="11:18" ht="30.75" customHeight="1">
      <c r="K8" s="357"/>
      <c r="L8" s="367" t="s">
        <v>516</v>
      </c>
      <c r="M8" s="368">
        <f>'[7]M6 Tong hop Viec CHV '!$C$12</f>
        <v>1489</v>
      </c>
      <c r="N8" s="363"/>
      <c r="O8" s="363"/>
      <c r="P8" s="360"/>
      <c r="Q8" s="356"/>
      <c r="R8" s="353"/>
    </row>
    <row r="9" spans="11:18" ht="33" customHeight="1">
      <c r="K9" s="357"/>
      <c r="L9" s="375" t="s">
        <v>519</v>
      </c>
      <c r="M9" s="376" t="e">
        <f>(M7-M8)/M8</f>
        <v>#REF!</v>
      </c>
      <c r="N9" s="363"/>
      <c r="O9" s="363"/>
      <c r="P9" s="360"/>
      <c r="Q9" s="356"/>
      <c r="R9" s="353"/>
    </row>
    <row r="10" spans="11:18" ht="33" customHeight="1">
      <c r="K10" s="357"/>
      <c r="L10" s="362" t="s">
        <v>518</v>
      </c>
      <c r="M10" s="363" t="e">
        <f>'06'!#REF!</f>
        <v>#REF!</v>
      </c>
      <c r="N10" s="363" t="s">
        <v>479</v>
      </c>
      <c r="O10" s="369" t="e">
        <f>M10/M7</f>
        <v>#REF!</v>
      </c>
      <c r="P10" s="360"/>
      <c r="Q10" s="356"/>
      <c r="R10" s="353"/>
    </row>
    <row r="11" spans="11:18" ht="22.5" customHeight="1">
      <c r="K11" s="357"/>
      <c r="L11" s="362" t="s">
        <v>520</v>
      </c>
      <c r="M11" s="363" t="e">
        <f>'06'!#REF!</f>
        <v>#REF!</v>
      </c>
      <c r="N11" s="363" t="s">
        <v>479</v>
      </c>
      <c r="O11" s="369" t="e">
        <f>M11/M7</f>
        <v>#REF!</v>
      </c>
      <c r="P11" s="360"/>
      <c r="Q11" s="356"/>
      <c r="R11" s="353"/>
    </row>
    <row r="12" spans="11:18" ht="34.5" customHeight="1">
      <c r="K12" s="357"/>
      <c r="L12" s="362" t="s">
        <v>521</v>
      </c>
      <c r="M12" s="363" t="e">
        <f>'06'!#REF!+'06'!#REF!</f>
        <v>#REF!</v>
      </c>
      <c r="N12" s="362"/>
      <c r="O12" s="362"/>
      <c r="P12" s="354"/>
      <c r="R12" s="354"/>
    </row>
    <row r="13" spans="11:18" ht="33.75" customHeight="1">
      <c r="K13" s="357"/>
      <c r="L13" s="362" t="s">
        <v>522</v>
      </c>
      <c r="M13" s="369" t="e">
        <f>M12/M7</f>
        <v>#REF!</v>
      </c>
      <c r="N13" s="363"/>
      <c r="O13" s="363"/>
      <c r="P13" s="360"/>
      <c r="R13" s="354"/>
    </row>
    <row r="14" spans="11:18" ht="24.75" customHeight="1" hidden="1">
      <c r="K14" s="357"/>
      <c r="L14" s="362"/>
      <c r="M14" s="363"/>
      <c r="N14" s="363"/>
      <c r="O14" s="363"/>
      <c r="P14" s="360"/>
      <c r="R14" s="354"/>
    </row>
    <row r="15" spans="11:18" ht="24.75" customHeight="1" hidden="1">
      <c r="K15" s="357"/>
      <c r="L15" s="362"/>
      <c r="M15" s="363"/>
      <c r="N15" s="363"/>
      <c r="O15" s="363"/>
      <c r="P15" s="360"/>
      <c r="R15" s="354"/>
    </row>
    <row r="16" spans="11:18" ht="24.75" customHeight="1">
      <c r="K16" s="357"/>
      <c r="L16" s="367" t="s">
        <v>523</v>
      </c>
      <c r="M16" s="368">
        <f>'[7]M6 Tong hop Viec CHV '!$H$12+'[7]M6 Tong hop Viec CHV '!$I$12+'[7]M6 Tong hop Viec CHV '!$K$12</f>
        <v>749</v>
      </c>
      <c r="N16" s="363"/>
      <c r="O16" s="363"/>
      <c r="P16" s="360"/>
      <c r="R16" s="354"/>
    </row>
    <row r="17" spans="11:18" ht="24.75" customHeight="1">
      <c r="K17" s="357"/>
      <c r="L17" s="375" t="s">
        <v>524</v>
      </c>
      <c r="M17" s="370">
        <f>M16/M8</f>
        <v>0.5030221625251847</v>
      </c>
      <c r="N17" s="363"/>
      <c r="O17" s="363"/>
      <c r="P17" s="360"/>
      <c r="R17" s="354"/>
    </row>
    <row r="18" spans="11:18" ht="26.25" customHeight="1">
      <c r="K18" s="357"/>
      <c r="L18" s="375" t="s">
        <v>480</v>
      </c>
      <c r="M18" s="376" t="e">
        <f>M13-M17</f>
        <v>#REF!</v>
      </c>
      <c r="N18" s="363"/>
      <c r="O18" s="363"/>
      <c r="P18" s="360"/>
      <c r="R18" s="354"/>
    </row>
    <row r="19" spans="11:18" ht="24.75" customHeight="1">
      <c r="K19" s="357"/>
      <c r="L19" s="362" t="s">
        <v>525</v>
      </c>
      <c r="M19" s="363" t="e">
        <f>'06'!#REF!</f>
        <v>#REF!</v>
      </c>
      <c r="N19" s="363"/>
      <c r="O19" s="363"/>
      <c r="P19" s="360"/>
      <c r="R19" s="354"/>
    </row>
    <row r="20" spans="11:18" ht="24.75" customHeight="1" hidden="1">
      <c r="K20" s="357"/>
      <c r="L20" s="362"/>
      <c r="M20" s="363"/>
      <c r="N20" s="363"/>
      <c r="O20" s="363"/>
      <c r="P20" s="360"/>
      <c r="R20" s="354"/>
    </row>
    <row r="21" spans="11:18" ht="24.75" customHeight="1" hidden="1">
      <c r="K21" s="357"/>
      <c r="L21" s="362"/>
      <c r="M21" s="363"/>
      <c r="N21" s="363"/>
      <c r="O21" s="363"/>
      <c r="P21" s="360"/>
      <c r="R21" s="354"/>
    </row>
    <row r="22" spans="11:18" ht="24.75" customHeight="1" hidden="1">
      <c r="K22" s="357"/>
      <c r="L22" s="362"/>
      <c r="M22" s="363"/>
      <c r="N22" s="363"/>
      <c r="O22" s="363"/>
      <c r="P22" s="360"/>
      <c r="R22" s="354"/>
    </row>
    <row r="23" spans="11:18" ht="24.75" customHeight="1" hidden="1">
      <c r="K23" s="357"/>
      <c r="L23" s="362"/>
      <c r="M23" s="363"/>
      <c r="N23" s="363"/>
      <c r="O23" s="363"/>
      <c r="P23" s="360"/>
      <c r="R23" s="354"/>
    </row>
    <row r="24" spans="11:18" ht="24.75" customHeight="1" hidden="1">
      <c r="K24" s="357"/>
      <c r="L24" s="362"/>
      <c r="M24" s="363"/>
      <c r="N24" s="363"/>
      <c r="O24" s="363"/>
      <c r="P24" s="360"/>
      <c r="R24" s="354"/>
    </row>
    <row r="25" spans="11:18" ht="24.75" customHeight="1" hidden="1">
      <c r="K25" s="357"/>
      <c r="L25" s="362"/>
      <c r="M25" s="363"/>
      <c r="N25" s="363"/>
      <c r="O25" s="363"/>
      <c r="P25" s="360"/>
      <c r="R25" s="354"/>
    </row>
    <row r="26" spans="11:18" ht="36" customHeight="1">
      <c r="K26" s="357"/>
      <c r="L26" s="362" t="s">
        <v>526</v>
      </c>
      <c r="M26" s="369" t="e">
        <f>M19/'06'!#REF!</f>
        <v>#REF!</v>
      </c>
      <c r="N26" s="363"/>
      <c r="O26" s="363"/>
      <c r="P26" s="360"/>
      <c r="R26" s="354"/>
    </row>
    <row r="27" spans="11:18" ht="24.75" customHeight="1">
      <c r="K27" s="357"/>
      <c r="L27" s="367" t="s">
        <v>527</v>
      </c>
      <c r="M27" s="370">
        <f>'[7]M6 Tong hop Viec CHV '!$H$12/'[7]M6 Tong hop Viec CHV '!$F$12</f>
        <v>0.6726618705035972</v>
      </c>
      <c r="N27" s="363"/>
      <c r="O27" s="363"/>
      <c r="P27" s="360"/>
      <c r="R27" s="354"/>
    </row>
    <row r="28" spans="11:18" ht="24.75" customHeight="1" hidden="1">
      <c r="K28" s="357"/>
      <c r="L28" s="362"/>
      <c r="M28" s="363"/>
      <c r="N28" s="363"/>
      <c r="O28" s="363"/>
      <c r="P28" s="360"/>
      <c r="R28" s="354"/>
    </row>
    <row r="29" spans="11:18" ht="24.75" customHeight="1" hidden="1">
      <c r="K29" s="357"/>
      <c r="L29" s="362"/>
      <c r="M29" s="363"/>
      <c r="N29" s="363"/>
      <c r="O29" s="363"/>
      <c r="P29" s="360"/>
      <c r="R29" s="354"/>
    </row>
    <row r="30" spans="11:18" ht="24.75" customHeight="1">
      <c r="K30" s="357"/>
      <c r="L30" s="375" t="s">
        <v>528</v>
      </c>
      <c r="M30" s="369" t="e">
        <f>M26-M27</f>
        <v>#REF!</v>
      </c>
      <c r="N30" s="363"/>
      <c r="O30" s="363"/>
      <c r="P30" s="360"/>
      <c r="R30" s="354"/>
    </row>
    <row r="31" spans="11:18" ht="24.75" customHeight="1">
      <c r="K31" s="357"/>
      <c r="L31" s="362" t="s">
        <v>529</v>
      </c>
      <c r="M31" s="363" t="e">
        <f>'06'!#REF!</f>
        <v>#REF!</v>
      </c>
      <c r="N31" s="363"/>
      <c r="O31" s="363"/>
      <c r="P31" s="360"/>
      <c r="R31" s="354"/>
    </row>
    <row r="32" spans="11:18" ht="24.75" customHeight="1">
      <c r="K32" s="357"/>
      <c r="L32" s="367" t="s">
        <v>530</v>
      </c>
      <c r="M32" s="368">
        <f>'[7]M6 Tong hop Viec CHV '!$R$12</f>
        <v>719</v>
      </c>
      <c r="N32" s="363"/>
      <c r="O32" s="363"/>
      <c r="P32" s="360"/>
      <c r="R32" s="354"/>
    </row>
    <row r="33" spans="11:18" ht="24.75" customHeight="1">
      <c r="K33" s="357"/>
      <c r="L33" s="375" t="s">
        <v>531</v>
      </c>
      <c r="M33" s="377" t="e">
        <f>M31-M32</f>
        <v>#REF!</v>
      </c>
      <c r="N33" s="377" t="s">
        <v>481</v>
      </c>
      <c r="O33" s="376" t="e">
        <f>(M31-M32)/M32</f>
        <v>#REF!</v>
      </c>
      <c r="P33" s="360"/>
      <c r="R33" s="354"/>
    </row>
    <row r="34" spans="11:18" ht="24.75" customHeight="1">
      <c r="K34" s="357"/>
      <c r="L34" s="379"/>
      <c r="M34" s="380"/>
      <c r="N34" s="380"/>
      <c r="O34" s="381"/>
      <c r="P34" s="360"/>
      <c r="R34" s="354"/>
    </row>
    <row r="35" spans="11:18" ht="24.75" customHeight="1">
      <c r="K35" s="357"/>
      <c r="L35" s="382"/>
      <c r="M35" s="383"/>
      <c r="N35" s="383"/>
      <c r="O35" s="384"/>
      <c r="P35" s="360"/>
      <c r="R35" s="354"/>
    </row>
    <row r="36" spans="11:18" ht="24.75" customHeight="1" hidden="1">
      <c r="K36" s="357"/>
      <c r="L36" s="37"/>
      <c r="M36" s="38"/>
      <c r="N36" s="38"/>
      <c r="O36" s="38"/>
      <c r="P36" s="360"/>
      <c r="R36" s="354"/>
    </row>
    <row r="37" spans="11:18" ht="24.75" customHeight="1" hidden="1">
      <c r="K37" s="357"/>
      <c r="L37" s="37"/>
      <c r="M37" s="38"/>
      <c r="N37" s="38"/>
      <c r="O37" s="38"/>
      <c r="P37" s="360"/>
      <c r="R37" s="354"/>
    </row>
    <row r="38" spans="11:18" ht="24.75" customHeight="1" hidden="1">
      <c r="K38" s="357"/>
      <c r="L38" s="37"/>
      <c r="M38" s="38"/>
      <c r="N38" s="38"/>
      <c r="O38" s="38"/>
      <c r="P38" s="360"/>
      <c r="R38" s="354"/>
    </row>
    <row r="39" spans="11:18" ht="24.75" customHeight="1">
      <c r="K39" s="357"/>
      <c r="L39" s="378" t="s">
        <v>483</v>
      </c>
      <c r="M39" s="38"/>
      <c r="N39" s="38"/>
      <c r="O39" s="38"/>
      <c r="P39" s="360"/>
      <c r="R39" s="354"/>
    </row>
    <row r="40" spans="11:18" ht="24.75" customHeight="1" hidden="1">
      <c r="K40" s="357"/>
      <c r="L40" s="37"/>
      <c r="M40" s="37"/>
      <c r="N40" s="37"/>
      <c r="O40" s="37"/>
      <c r="P40" s="354"/>
      <c r="R40" s="354"/>
    </row>
    <row r="41" spans="11:18" ht="24.75" customHeight="1" hidden="1">
      <c r="K41" s="357"/>
      <c r="L41" s="37"/>
      <c r="M41" s="37"/>
      <c r="N41" s="37"/>
      <c r="O41" s="37"/>
      <c r="P41" s="354"/>
      <c r="R41" s="354"/>
    </row>
    <row r="42" spans="11:18" ht="24.75" customHeight="1">
      <c r="K42" s="357"/>
      <c r="L42" s="371" t="s">
        <v>532</v>
      </c>
      <c r="M42" s="363">
        <f>'07'!C11</f>
        <v>368629544</v>
      </c>
      <c r="N42" s="363"/>
      <c r="O42" s="363"/>
      <c r="P42" s="354"/>
      <c r="R42" s="354"/>
    </row>
    <row r="43" spans="11:18" ht="24.75" customHeight="1">
      <c r="K43" s="357"/>
      <c r="L43" s="371" t="s">
        <v>128</v>
      </c>
      <c r="M43" s="363">
        <f>'07'!D11</f>
        <v>307006295</v>
      </c>
      <c r="N43" s="363"/>
      <c r="O43" s="363"/>
      <c r="P43" s="354"/>
      <c r="R43" s="354"/>
    </row>
    <row r="44" spans="11:18" ht="24.75" customHeight="1">
      <c r="K44" s="357"/>
      <c r="L44" s="371" t="s">
        <v>477</v>
      </c>
      <c r="M44" s="363">
        <f>'07'!E11</f>
        <v>61623249</v>
      </c>
      <c r="N44" s="363"/>
      <c r="O44" s="363"/>
      <c r="P44" s="354"/>
      <c r="R44" s="354"/>
    </row>
    <row r="45" spans="11:18" ht="24.75" customHeight="1" hidden="1">
      <c r="K45" s="357"/>
      <c r="L45" s="37"/>
      <c r="M45" s="363"/>
      <c r="N45" s="363"/>
      <c r="O45" s="363"/>
      <c r="P45" s="354"/>
      <c r="R45" s="354"/>
    </row>
    <row r="46" spans="11:18" ht="24.75" customHeight="1" hidden="1">
      <c r="K46" s="357"/>
      <c r="L46" s="37"/>
      <c r="M46" s="363"/>
      <c r="N46" s="363"/>
      <c r="O46" s="363"/>
      <c r="P46" s="354"/>
      <c r="R46" s="354"/>
    </row>
    <row r="47" spans="11:18" ht="24.75" customHeight="1">
      <c r="K47" s="357"/>
      <c r="L47" s="371" t="s">
        <v>533</v>
      </c>
      <c r="M47" s="363">
        <f>'07'!F11</f>
        <v>5953503</v>
      </c>
      <c r="N47" s="363"/>
      <c r="O47" s="363"/>
      <c r="P47" s="354"/>
      <c r="R47" s="354"/>
    </row>
    <row r="48" spans="11:18" ht="24.75" customHeight="1" hidden="1">
      <c r="K48" s="357"/>
      <c r="L48" s="37"/>
      <c r="M48" s="363"/>
      <c r="N48" s="363"/>
      <c r="O48" s="363"/>
      <c r="P48" s="354"/>
      <c r="R48" s="354"/>
    </row>
    <row r="49" spans="11:18" ht="24.75" customHeight="1" hidden="1">
      <c r="K49" s="357"/>
      <c r="L49" s="37"/>
      <c r="M49" s="363"/>
      <c r="N49" s="363"/>
      <c r="O49" s="363"/>
      <c r="P49" s="354"/>
      <c r="R49" s="354"/>
    </row>
    <row r="50" spans="11:18" ht="24.75" customHeight="1">
      <c r="K50" s="357"/>
      <c r="L50" s="371" t="s">
        <v>534</v>
      </c>
      <c r="M50" s="363">
        <f>'07'!H11</f>
        <v>362676041</v>
      </c>
      <c r="N50" s="363"/>
      <c r="O50" s="363"/>
      <c r="P50" s="354"/>
      <c r="R50" s="354"/>
    </row>
    <row r="51" spans="11:18" ht="24.75" customHeight="1">
      <c r="K51" s="357"/>
      <c r="L51" s="372" t="s">
        <v>535</v>
      </c>
      <c r="M51" s="368">
        <f>'[7]M7 Thop tien CHV'!$C$12</f>
        <v>54227822.442</v>
      </c>
      <c r="N51" s="363"/>
      <c r="O51" s="363"/>
      <c r="P51" s="354"/>
      <c r="R51" s="354"/>
    </row>
    <row r="52" spans="11:18" ht="24.75" customHeight="1">
      <c r="K52" s="357"/>
      <c r="L52" s="385" t="s">
        <v>484</v>
      </c>
      <c r="M52" s="377">
        <f>M50-M51</f>
        <v>308448218.55799997</v>
      </c>
      <c r="N52" s="363"/>
      <c r="O52" s="363"/>
      <c r="P52" s="354"/>
      <c r="R52" s="354"/>
    </row>
    <row r="53" spans="11:18" ht="24.75" customHeight="1">
      <c r="K53" s="357"/>
      <c r="L53" s="385" t="s">
        <v>485</v>
      </c>
      <c r="M53" s="376">
        <f>(M52/M51)</f>
        <v>5.68800672178759</v>
      </c>
      <c r="N53" s="363"/>
      <c r="O53" s="363"/>
      <c r="P53" s="354"/>
      <c r="R53" s="354"/>
    </row>
    <row r="54" spans="11:18" ht="24.75" customHeight="1">
      <c r="K54" s="357"/>
      <c r="L54" s="371" t="s">
        <v>536</v>
      </c>
      <c r="M54" s="363">
        <f>'07'!I11</f>
        <v>131097621</v>
      </c>
      <c r="N54" s="363" t="s">
        <v>486</v>
      </c>
      <c r="O54" s="369">
        <f>'07'!I11/'07'!H11</f>
        <v>0.36147306736482215</v>
      </c>
      <c r="P54" s="354"/>
      <c r="R54" s="354"/>
    </row>
    <row r="55" spans="11:18" ht="24.75" customHeight="1">
      <c r="K55" s="357"/>
      <c r="L55" s="371" t="s">
        <v>537</v>
      </c>
      <c r="M55" s="363">
        <f>'07'!R11</f>
        <v>231578420</v>
      </c>
      <c r="N55" s="363" t="s">
        <v>486</v>
      </c>
      <c r="O55" s="369">
        <f>'07'!R11/'07'!H11</f>
        <v>0.6385269326351779</v>
      </c>
      <c r="P55" s="354"/>
      <c r="R55" s="354"/>
    </row>
    <row r="56" spans="11:18" ht="24.75" customHeight="1">
      <c r="K56" s="357"/>
      <c r="L56" s="371" t="s">
        <v>538</v>
      </c>
      <c r="M56" s="363">
        <f>'07'!J11+'07'!K11+'07'!L11</f>
        <v>19921448</v>
      </c>
      <c r="N56" s="363" t="s">
        <v>486</v>
      </c>
      <c r="O56" s="369">
        <f>M56/'07'!H11</f>
        <v>0.05492904341039721</v>
      </c>
      <c r="P56" s="354"/>
      <c r="R56" s="354"/>
    </row>
    <row r="57" spans="11:18" ht="24.75" customHeight="1">
      <c r="K57" s="357"/>
      <c r="L57" s="372" t="s">
        <v>539</v>
      </c>
      <c r="M57" s="368">
        <f>'[7]M7 Thop tien CHV'!$H$12+'[7]M7 Thop tien CHV'!$I$12+'[7]M7 Thop tien CHV'!$K$12</f>
        <v>2217726.5</v>
      </c>
      <c r="N57" s="368" t="s">
        <v>486</v>
      </c>
      <c r="O57" s="369">
        <f>M57/M51</f>
        <v>0.040896469748015335</v>
      </c>
      <c r="P57" s="354"/>
      <c r="R57" s="354"/>
    </row>
    <row r="58" spans="11:18" ht="24.75" customHeight="1" hidden="1">
      <c r="K58" s="357"/>
      <c r="L58" s="37"/>
      <c r="M58" s="363"/>
      <c r="N58" s="363"/>
      <c r="O58" s="369"/>
      <c r="P58" s="354"/>
      <c r="R58" s="354"/>
    </row>
    <row r="59" spans="11:18" ht="24.75" customHeight="1" hidden="1">
      <c r="K59" s="357"/>
      <c r="L59" s="37"/>
      <c r="M59" s="363"/>
      <c r="N59" s="363"/>
      <c r="O59" s="369"/>
      <c r="P59" s="354"/>
      <c r="R59" s="354"/>
    </row>
    <row r="60" spans="11:18" ht="24.75" customHeight="1">
      <c r="K60" s="357"/>
      <c r="L60" s="385" t="s">
        <v>540</v>
      </c>
      <c r="M60" s="376">
        <f>O56-O57</f>
        <v>0.014032573662381878</v>
      </c>
      <c r="N60" s="377"/>
      <c r="O60" s="369"/>
      <c r="P60" s="354"/>
      <c r="R60" s="354"/>
    </row>
    <row r="61" spans="11:18" ht="24.75" customHeight="1" hidden="1">
      <c r="K61" s="357"/>
      <c r="L61" s="37"/>
      <c r="M61" s="363"/>
      <c r="N61" s="363"/>
      <c r="O61" s="369"/>
      <c r="P61" s="354"/>
      <c r="R61" s="354"/>
    </row>
    <row r="62" spans="11:18" ht="24.75" customHeight="1" hidden="1">
      <c r="K62" s="357"/>
      <c r="L62" s="37"/>
      <c r="M62" s="363"/>
      <c r="N62" s="363"/>
      <c r="O62" s="369"/>
      <c r="P62" s="354"/>
      <c r="R62" s="354"/>
    </row>
    <row r="63" spans="11:18" ht="24.75" customHeight="1">
      <c r="K63" s="357"/>
      <c r="L63" s="371" t="s">
        <v>541</v>
      </c>
      <c r="M63" s="363">
        <f>'07'!J11</f>
        <v>18775449</v>
      </c>
      <c r="N63" s="363" t="s">
        <v>487</v>
      </c>
      <c r="O63" s="369">
        <f>'07'!J11/'07'!I11</f>
        <v>0.14321731284505917</v>
      </c>
      <c r="P63" s="354"/>
      <c r="R63" s="354"/>
    </row>
    <row r="64" spans="11:16" ht="24.75" customHeight="1">
      <c r="K64" s="357"/>
      <c r="L64" s="372" t="s">
        <v>542</v>
      </c>
      <c r="M64" s="368">
        <f>'[7]M7 Thop tien CHV'!$H$12</f>
        <v>2212774.5</v>
      </c>
      <c r="N64" s="368" t="s">
        <v>488</v>
      </c>
      <c r="O64" s="369">
        <f>'[6]M7 Thop tien CHV'!$H$12/'[6]M7 Thop tien CHV'!$F$12</f>
        <v>0.014243501319813655</v>
      </c>
      <c r="P64" s="354"/>
    </row>
    <row r="65" spans="11:16" ht="24.75" customHeight="1" hidden="1">
      <c r="K65" s="357"/>
      <c r="L65" s="37"/>
      <c r="M65" s="363"/>
      <c r="N65" s="363"/>
      <c r="O65" s="363"/>
      <c r="P65" s="354"/>
    </row>
    <row r="66" spans="11:16" ht="24.75" customHeight="1" hidden="1">
      <c r="K66" s="357"/>
      <c r="L66" s="37"/>
      <c r="M66" s="363"/>
      <c r="N66" s="363"/>
      <c r="O66" s="363"/>
      <c r="P66" s="354"/>
    </row>
    <row r="67" spans="11:16" ht="24.75" customHeight="1" hidden="1">
      <c r="K67" s="357"/>
      <c r="L67" s="37"/>
      <c r="M67" s="363"/>
      <c r="N67" s="363"/>
      <c r="O67" s="363"/>
      <c r="P67" s="354"/>
    </row>
    <row r="68" spans="11:16" ht="24.75" customHeight="1">
      <c r="K68" s="357"/>
      <c r="L68" s="385" t="s">
        <v>543</v>
      </c>
      <c r="M68" s="376">
        <f>O63-O64</f>
        <v>0.1289738115252455</v>
      </c>
      <c r="N68" s="363"/>
      <c r="O68" s="363"/>
      <c r="P68" s="354"/>
    </row>
    <row r="69" spans="11:16" ht="24.75" customHeight="1" hidden="1">
      <c r="K69" s="357"/>
      <c r="L69" s="37"/>
      <c r="M69" s="363"/>
      <c r="N69" s="363"/>
      <c r="O69" s="363"/>
      <c r="P69" s="354"/>
    </row>
    <row r="70" spans="11:16" ht="24.75" customHeight="1" hidden="1">
      <c r="K70" s="357"/>
      <c r="L70" s="37"/>
      <c r="M70" s="363"/>
      <c r="N70" s="363"/>
      <c r="O70" s="363"/>
      <c r="P70" s="354"/>
    </row>
    <row r="71" spans="11:16" ht="24.75" customHeight="1" hidden="1">
      <c r="K71" s="357"/>
      <c r="L71" s="37"/>
      <c r="M71" s="363"/>
      <c r="N71" s="363"/>
      <c r="O71" s="363"/>
      <c r="P71" s="354"/>
    </row>
    <row r="72" spans="11:16" ht="24.75" customHeight="1">
      <c r="K72" s="357"/>
      <c r="L72" s="371" t="s">
        <v>544</v>
      </c>
      <c r="M72" s="363">
        <f>'07'!S11</f>
        <v>342754593</v>
      </c>
      <c r="N72" s="363"/>
      <c r="O72" s="363"/>
      <c r="P72" s="354"/>
    </row>
    <row r="73" spans="11:16" ht="24.75" customHeight="1">
      <c r="K73" s="357"/>
      <c r="L73" s="372" t="s">
        <v>545</v>
      </c>
      <c r="M73" s="368">
        <f>'[7]M7 Thop tien CHV'!$R$12</f>
        <v>48126810.362</v>
      </c>
      <c r="N73" s="363"/>
      <c r="O73" s="363"/>
      <c r="P73" s="354"/>
    </row>
    <row r="74" spans="11:16" ht="24.75" customHeight="1" hidden="1">
      <c r="K74" s="357"/>
      <c r="L74" s="37"/>
      <c r="M74" s="37"/>
      <c r="N74" s="37"/>
      <c r="O74" s="37"/>
      <c r="P74" s="354"/>
    </row>
    <row r="75" spans="11:16" ht="24.75" customHeight="1" hidden="1">
      <c r="K75" s="357"/>
      <c r="L75" s="37"/>
      <c r="M75" s="37"/>
      <c r="N75" s="37"/>
      <c r="O75" s="37"/>
      <c r="P75" s="354"/>
    </row>
    <row r="76" spans="11:16" ht="24.75" customHeight="1">
      <c r="K76" s="357"/>
      <c r="L76" s="385" t="s">
        <v>489</v>
      </c>
      <c r="M76" s="377">
        <f>M72-M73</f>
        <v>294627782.638</v>
      </c>
      <c r="N76" s="37"/>
      <c r="O76" s="37"/>
      <c r="P76" s="354"/>
    </row>
    <row r="77" spans="11:16" ht="24.75" customHeight="1" hidden="1">
      <c r="K77" s="357"/>
      <c r="L77" s="385"/>
      <c r="M77" s="385"/>
      <c r="N77" s="37"/>
      <c r="O77" s="37"/>
      <c r="P77" s="354"/>
    </row>
    <row r="78" spans="11:16" ht="24.75" customHeight="1" hidden="1">
      <c r="K78" s="357"/>
      <c r="L78" s="385"/>
      <c r="M78" s="385"/>
      <c r="N78" s="37"/>
      <c r="O78" s="37"/>
      <c r="P78" s="354"/>
    </row>
    <row r="79" spans="11:16" ht="24.75" customHeight="1">
      <c r="K79" s="357"/>
      <c r="L79" s="385" t="s">
        <v>490</v>
      </c>
      <c r="M79" s="376">
        <f>M76/M73</f>
        <v>6.121905449828697</v>
      </c>
      <c r="N79" s="37"/>
      <c r="O79" s="37"/>
      <c r="P79" s="354"/>
    </row>
    <row r="80" spans="11:16" ht="24.75" customHeight="1">
      <c r="K80" s="357"/>
      <c r="L80" s="37"/>
      <c r="M80" s="37"/>
      <c r="N80" s="37"/>
      <c r="O80" s="37"/>
      <c r="P80" s="354"/>
    </row>
    <row r="81" spans="11:16" ht="24.75" customHeight="1">
      <c r="K81" s="357"/>
      <c r="L81" s="37"/>
      <c r="M81" s="37"/>
      <c r="N81" s="37"/>
      <c r="O81" s="37"/>
      <c r="P81" s="354"/>
    </row>
    <row r="82" spans="11:16" ht="24.75" customHeight="1" hidden="1">
      <c r="K82" s="357"/>
      <c r="L82" s="37"/>
      <c r="M82" s="37"/>
      <c r="N82" s="37"/>
      <c r="O82" s="37"/>
      <c r="P82" s="354"/>
    </row>
    <row r="83" spans="11:16" ht="24.75" customHeight="1" hidden="1">
      <c r="K83" s="357"/>
      <c r="L83" s="37"/>
      <c r="M83" s="37"/>
      <c r="N83" s="37"/>
      <c r="O83" s="37"/>
      <c r="P83" s="354"/>
    </row>
    <row r="84" spans="11:16" ht="24.75" customHeight="1">
      <c r="K84" s="357"/>
      <c r="L84" s="37"/>
      <c r="M84" s="37"/>
      <c r="N84" s="37"/>
      <c r="O84" s="37"/>
      <c r="P84" s="354"/>
    </row>
    <row r="85" spans="11:16" ht="24.75" customHeight="1" hidden="1">
      <c r="K85" s="357"/>
      <c r="L85" s="37"/>
      <c r="M85" s="37"/>
      <c r="N85" s="37"/>
      <c r="O85" s="37"/>
      <c r="P85" s="354"/>
    </row>
    <row r="86" spans="11:16" ht="24.75" customHeight="1" hidden="1">
      <c r="K86" s="357"/>
      <c r="L86" s="37"/>
      <c r="M86" s="37"/>
      <c r="N86" s="37"/>
      <c r="O86" s="37"/>
      <c r="P86" s="354"/>
    </row>
    <row r="87" spans="11:16" ht="24.75" customHeight="1">
      <c r="K87" s="357"/>
      <c r="L87" s="37"/>
      <c r="M87" s="37"/>
      <c r="N87" s="37"/>
      <c r="O87" s="37"/>
      <c r="P87" s="354"/>
    </row>
    <row r="88" spans="11:16" ht="24.75" customHeight="1">
      <c r="K88" s="357"/>
      <c r="L88" s="37"/>
      <c r="M88" s="37"/>
      <c r="N88" s="37"/>
      <c r="O88" s="37"/>
      <c r="P88" s="354"/>
    </row>
    <row r="89" spans="11:16" ht="24.75" customHeight="1" hidden="1">
      <c r="K89" s="357"/>
      <c r="L89" s="37"/>
      <c r="M89" s="37"/>
      <c r="N89" s="37"/>
      <c r="O89" s="37"/>
      <c r="P89" s="354"/>
    </row>
    <row r="90" spans="11:16" ht="24.75" customHeight="1" hidden="1">
      <c r="K90" s="357"/>
      <c r="L90" s="37"/>
      <c r="M90" s="37"/>
      <c r="N90" s="37"/>
      <c r="O90" s="37"/>
      <c r="P90" s="354"/>
    </row>
    <row r="91" spans="11:16" ht="24.75" customHeight="1" hidden="1">
      <c r="K91" s="357"/>
      <c r="L91" s="37"/>
      <c r="M91" s="37"/>
      <c r="N91" s="37"/>
      <c r="O91" s="37"/>
      <c r="P91" s="354"/>
    </row>
    <row r="92" spans="11:16" ht="24.75" customHeight="1">
      <c r="K92" s="357"/>
      <c r="L92" s="37"/>
      <c r="M92" s="37"/>
      <c r="N92" s="37"/>
      <c r="O92" s="37"/>
      <c r="P92" s="354"/>
    </row>
    <row r="93" spans="11:16" ht="24.75" customHeight="1" hidden="1">
      <c r="K93" s="357"/>
      <c r="L93" s="37"/>
      <c r="M93" s="37"/>
      <c r="N93" s="37"/>
      <c r="O93" s="37"/>
      <c r="P93" s="354"/>
    </row>
    <row r="94" spans="11:16" ht="24.75" customHeight="1" hidden="1">
      <c r="K94" s="357"/>
      <c r="L94" s="37"/>
      <c r="M94" s="37"/>
      <c r="N94" s="37"/>
      <c r="O94" s="37"/>
      <c r="P94" s="354"/>
    </row>
    <row r="95" spans="11:16" ht="24.75" customHeight="1">
      <c r="K95" s="357"/>
      <c r="L95" s="37"/>
      <c r="M95" s="37"/>
      <c r="N95" s="37"/>
      <c r="O95" s="37"/>
      <c r="P95" s="354"/>
    </row>
    <row r="96" spans="11:16" ht="24.75" customHeight="1">
      <c r="K96" s="357"/>
      <c r="L96" s="37"/>
      <c r="M96" s="37"/>
      <c r="N96" s="37"/>
      <c r="O96" s="37"/>
      <c r="P96" s="354"/>
    </row>
    <row r="97" spans="11:16" ht="24.75" customHeight="1" hidden="1">
      <c r="K97" s="357"/>
      <c r="L97" s="37"/>
      <c r="M97" s="37"/>
      <c r="N97" s="37"/>
      <c r="O97" s="37"/>
      <c r="P97" s="354"/>
    </row>
    <row r="98" spans="11:16" ht="24.75" customHeight="1" hidden="1">
      <c r="K98" s="357"/>
      <c r="L98" s="37"/>
      <c r="M98" s="37"/>
      <c r="N98" s="37"/>
      <c r="O98" s="37"/>
      <c r="P98" s="354"/>
    </row>
    <row r="99" spans="11:16" ht="24.75" customHeight="1" hidden="1">
      <c r="K99" s="357"/>
      <c r="L99" s="37"/>
      <c r="M99" s="37"/>
      <c r="N99" s="37"/>
      <c r="O99" s="37"/>
      <c r="P99" s="354"/>
    </row>
    <row r="100" spans="11:16" ht="24.75" customHeight="1">
      <c r="K100" s="357"/>
      <c r="L100" s="37"/>
      <c r="M100" s="37"/>
      <c r="N100" s="37"/>
      <c r="O100" s="37"/>
      <c r="P100" s="354"/>
    </row>
    <row r="101" spans="11:16" ht="24.75" customHeight="1" hidden="1">
      <c r="K101" s="357"/>
      <c r="L101" s="37"/>
      <c r="M101" s="37"/>
      <c r="N101" s="37"/>
      <c r="O101" s="37"/>
      <c r="P101" s="354"/>
    </row>
    <row r="102" spans="11:16" ht="24.75" customHeight="1" hidden="1">
      <c r="K102" s="357"/>
      <c r="L102" s="37"/>
      <c r="M102" s="37"/>
      <c r="N102" s="37"/>
      <c r="O102" s="37"/>
      <c r="P102" s="354"/>
    </row>
    <row r="103" spans="11:16" ht="24.75" customHeight="1">
      <c r="K103" s="357"/>
      <c r="L103" s="37"/>
      <c r="M103" s="37"/>
      <c r="N103" s="37"/>
      <c r="O103" s="37"/>
      <c r="P103" s="354"/>
    </row>
    <row r="104" spans="11:16" ht="24.75" customHeight="1">
      <c r="K104" s="357"/>
      <c r="L104" s="37"/>
      <c r="M104" s="37"/>
      <c r="N104" s="37"/>
      <c r="O104" s="37"/>
      <c r="P104" s="354"/>
    </row>
    <row r="105" spans="11:16" ht="24.75" customHeight="1">
      <c r="K105" s="357"/>
      <c r="L105" s="37"/>
      <c r="M105" s="37"/>
      <c r="N105" s="37"/>
      <c r="O105" s="37"/>
      <c r="P105" s="354"/>
    </row>
    <row r="106" spans="11:16" ht="24.75" customHeight="1">
      <c r="K106" s="357"/>
      <c r="L106" s="37"/>
      <c r="M106" s="37"/>
      <c r="N106" s="37"/>
      <c r="O106" s="37"/>
      <c r="P106" s="354"/>
    </row>
    <row r="107" spans="11:16" ht="24.75" customHeight="1" hidden="1">
      <c r="K107" s="357"/>
      <c r="L107" s="37"/>
      <c r="M107" s="37"/>
      <c r="N107" s="37"/>
      <c r="O107" s="37"/>
      <c r="P107" s="354"/>
    </row>
    <row r="108" spans="11:16" ht="24.75" customHeight="1" hidden="1">
      <c r="K108" s="357"/>
      <c r="L108" s="37"/>
      <c r="M108" s="37"/>
      <c r="N108" s="37"/>
      <c r="O108" s="37"/>
      <c r="P108" s="354"/>
    </row>
    <row r="109" spans="11:16" ht="24.75" customHeight="1">
      <c r="K109" s="357"/>
      <c r="L109" s="37"/>
      <c r="M109" s="37"/>
      <c r="N109" s="37"/>
      <c r="O109" s="37"/>
      <c r="P109" s="354"/>
    </row>
    <row r="110" spans="11:16" ht="24.75" customHeight="1" hidden="1">
      <c r="K110" s="357"/>
      <c r="L110" s="37"/>
      <c r="M110" s="37"/>
      <c r="N110" s="37"/>
      <c r="O110" s="37"/>
      <c r="P110" s="354"/>
    </row>
    <row r="111" spans="11:16" ht="24.75" customHeight="1" hidden="1">
      <c r="K111" s="357"/>
      <c r="L111" s="37"/>
      <c r="M111" s="37"/>
      <c r="N111" s="37"/>
      <c r="O111" s="37"/>
      <c r="P111" s="354"/>
    </row>
    <row r="112" spans="11:16" ht="24.75" customHeight="1">
      <c r="K112" s="357"/>
      <c r="L112" s="37"/>
      <c r="M112" s="37"/>
      <c r="N112" s="37"/>
      <c r="O112" s="37"/>
      <c r="P112" s="354"/>
    </row>
    <row r="113" spans="12:15" ht="24.75" customHeight="1">
      <c r="L113" s="361"/>
      <c r="M113" s="361"/>
      <c r="N113" s="361"/>
      <c r="O113" s="361"/>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1" customFormat="1" ht="29.25" customHeight="1"/>
    <row r="129" s="352"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sheetPr>
    <tabColor indexed="10"/>
  </sheetPr>
  <dimension ref="A1:Q26"/>
  <sheetViews>
    <sheetView showZeros="0" view="pageBreakPreview" zoomScale="85" zoomScaleNormal="85" zoomScaleSheetLayoutView="85" zoomScalePageLayoutView="0" workbookViewId="0" topLeftCell="A10">
      <selection activeCell="D6" sqref="D6:N6"/>
    </sheetView>
  </sheetViews>
  <sheetFormatPr defaultColWidth="9.00390625" defaultRowHeight="15.75"/>
  <cols>
    <col min="1" max="1" width="4.125" style="422" customWidth="1"/>
    <col min="2" max="2" width="23.25390625" style="387" customWidth="1"/>
    <col min="3" max="3" width="11.25390625" style="387" customWidth="1"/>
    <col min="4" max="4" width="9.625" style="387" customWidth="1"/>
    <col min="5" max="5" width="9.50390625" style="387" customWidth="1"/>
    <col min="6" max="6" width="9.125" style="387" customWidth="1"/>
    <col min="7" max="7" width="8.375" style="387" customWidth="1"/>
    <col min="8" max="8" width="8.50390625" style="387" customWidth="1"/>
    <col min="9" max="11" width="7.75390625" style="387" customWidth="1"/>
    <col min="12" max="12" width="9.00390625" style="387" customWidth="1"/>
    <col min="13" max="13" width="9.50390625" style="387" customWidth="1"/>
    <col min="14" max="14" width="8.75390625" style="387" customWidth="1"/>
    <col min="15" max="16384" width="9.00390625" style="387" customWidth="1"/>
  </cols>
  <sheetData>
    <row r="1" spans="1:14" ht="19.5" customHeight="1">
      <c r="A1" s="1122" t="s">
        <v>29</v>
      </c>
      <c r="B1" s="1122"/>
      <c r="C1" s="408"/>
      <c r="D1" s="1123" t="s">
        <v>78</v>
      </c>
      <c r="E1" s="1123"/>
      <c r="F1" s="1123"/>
      <c r="G1" s="1123"/>
      <c r="H1" s="1123"/>
      <c r="I1" s="1123"/>
      <c r="J1" s="1123"/>
      <c r="K1" s="1123"/>
      <c r="L1" s="1119" t="s">
        <v>548</v>
      </c>
      <c r="M1" s="1119"/>
      <c r="N1" s="1119"/>
    </row>
    <row r="2" spans="1:16" ht="16.5" customHeight="1">
      <c r="A2" s="410" t="s">
        <v>336</v>
      </c>
      <c r="B2" s="410"/>
      <c r="C2" s="410"/>
      <c r="D2" s="1123" t="s">
        <v>114</v>
      </c>
      <c r="E2" s="1123"/>
      <c r="F2" s="1123"/>
      <c r="G2" s="1123"/>
      <c r="H2" s="1123"/>
      <c r="I2" s="1123"/>
      <c r="J2" s="1123"/>
      <c r="K2" s="1123"/>
      <c r="L2" s="1120" t="s">
        <v>659</v>
      </c>
      <c r="M2" s="1120"/>
      <c r="N2" s="1120"/>
      <c r="P2" s="388"/>
    </row>
    <row r="3" spans="1:16" ht="16.5" customHeight="1">
      <c r="A3" s="410" t="s">
        <v>337</v>
      </c>
      <c r="B3" s="410"/>
      <c r="C3" s="407"/>
      <c r="D3" s="1124" t="s">
        <v>722</v>
      </c>
      <c r="E3" s="1124"/>
      <c r="F3" s="1124"/>
      <c r="G3" s="1124"/>
      <c r="H3" s="1124"/>
      <c r="I3" s="1124"/>
      <c r="J3" s="1124"/>
      <c r="K3" s="1124"/>
      <c r="L3" s="1119" t="s">
        <v>515</v>
      </c>
      <c r="M3" s="1119"/>
      <c r="N3" s="1119"/>
      <c r="P3" s="389"/>
    </row>
    <row r="4" spans="1:16" ht="16.5" customHeight="1">
      <c r="A4" s="411" t="s">
        <v>115</v>
      </c>
      <c r="B4" s="412"/>
      <c r="C4" s="413"/>
      <c r="D4" s="414"/>
      <c r="E4" s="414"/>
      <c r="F4" s="413"/>
      <c r="G4" s="415"/>
      <c r="H4" s="415"/>
      <c r="I4" s="415"/>
      <c r="J4" s="413"/>
      <c r="K4" s="414"/>
      <c r="L4" s="1120" t="s">
        <v>404</v>
      </c>
      <c r="M4" s="1120"/>
      <c r="N4" s="1120"/>
      <c r="P4" s="389"/>
    </row>
    <row r="5" spans="1:16" ht="16.5" customHeight="1">
      <c r="A5" s="416"/>
      <c r="B5" s="413"/>
      <c r="C5" s="413"/>
      <c r="D5" s="413"/>
      <c r="E5" s="413"/>
      <c r="F5" s="417"/>
      <c r="G5" s="418"/>
      <c r="H5" s="418"/>
      <c r="I5" s="418"/>
      <c r="J5" s="417"/>
      <c r="K5" s="419"/>
      <c r="L5" s="1121" t="s">
        <v>8</v>
      </c>
      <c r="M5" s="1121"/>
      <c r="N5" s="1121"/>
      <c r="P5" s="389"/>
    </row>
    <row r="6" spans="1:16" ht="18.75" customHeight="1">
      <c r="A6" s="1100" t="s">
        <v>65</v>
      </c>
      <c r="B6" s="1101"/>
      <c r="C6" s="1106" t="s">
        <v>38</v>
      </c>
      <c r="D6" s="1109" t="s">
        <v>330</v>
      </c>
      <c r="E6" s="1110"/>
      <c r="F6" s="1110"/>
      <c r="G6" s="1110"/>
      <c r="H6" s="1110"/>
      <c r="I6" s="1110"/>
      <c r="J6" s="1110"/>
      <c r="K6" s="1110"/>
      <c r="L6" s="1110"/>
      <c r="M6" s="1110"/>
      <c r="N6" s="1111"/>
      <c r="P6" s="389"/>
    </row>
    <row r="7" spans="1:16" ht="20.25" customHeight="1">
      <c r="A7" s="1102"/>
      <c r="B7" s="1103"/>
      <c r="C7" s="1107"/>
      <c r="D7" s="1112" t="s">
        <v>116</v>
      </c>
      <c r="E7" s="1115" t="s">
        <v>117</v>
      </c>
      <c r="F7" s="1116"/>
      <c r="G7" s="1117"/>
      <c r="H7" s="1097" t="s">
        <v>118</v>
      </c>
      <c r="I7" s="1097" t="s">
        <v>119</v>
      </c>
      <c r="J7" s="1097" t="s">
        <v>120</v>
      </c>
      <c r="K7" s="1097" t="s">
        <v>121</v>
      </c>
      <c r="L7" s="1097" t="s">
        <v>122</v>
      </c>
      <c r="M7" s="1097" t="s">
        <v>123</v>
      </c>
      <c r="N7" s="1097" t="s">
        <v>124</v>
      </c>
      <c r="O7" s="389"/>
      <c r="P7" s="389"/>
    </row>
    <row r="8" spans="1:16" ht="21" customHeight="1">
      <c r="A8" s="1102"/>
      <c r="B8" s="1103"/>
      <c r="C8" s="1107"/>
      <c r="D8" s="1113"/>
      <c r="E8" s="1097" t="s">
        <v>37</v>
      </c>
      <c r="F8" s="1115" t="s">
        <v>7</v>
      </c>
      <c r="G8" s="1117"/>
      <c r="H8" s="1098"/>
      <c r="I8" s="1098"/>
      <c r="J8" s="1098"/>
      <c r="K8" s="1098"/>
      <c r="L8" s="1098"/>
      <c r="M8" s="1098"/>
      <c r="N8" s="1098"/>
      <c r="O8" s="1118"/>
      <c r="P8" s="1118"/>
    </row>
    <row r="9" spans="1:16" ht="24.75" customHeight="1">
      <c r="A9" s="1104"/>
      <c r="B9" s="1105"/>
      <c r="C9" s="1108"/>
      <c r="D9" s="1114"/>
      <c r="E9" s="1099"/>
      <c r="F9" s="468" t="s">
        <v>194</v>
      </c>
      <c r="G9" s="469" t="s">
        <v>195</v>
      </c>
      <c r="H9" s="1099"/>
      <c r="I9" s="1099"/>
      <c r="J9" s="1099"/>
      <c r="K9" s="1099"/>
      <c r="L9" s="1099"/>
      <c r="M9" s="1099"/>
      <c r="N9" s="1099"/>
      <c r="O9" s="390"/>
      <c r="P9" s="390"/>
    </row>
    <row r="10" spans="1:16" s="392" customFormat="1" ht="18.75" customHeight="1">
      <c r="A10" s="1095" t="s">
        <v>40</v>
      </c>
      <c r="B10" s="1096"/>
      <c r="C10" s="458">
        <v>1</v>
      </c>
      <c r="D10" s="458">
        <v>2</v>
      </c>
      <c r="E10" s="458">
        <v>3</v>
      </c>
      <c r="F10" s="458">
        <v>4</v>
      </c>
      <c r="G10" s="458">
        <v>5</v>
      </c>
      <c r="H10" s="458">
        <v>6</v>
      </c>
      <c r="I10" s="458">
        <v>7</v>
      </c>
      <c r="J10" s="458">
        <v>8</v>
      </c>
      <c r="K10" s="458">
        <v>9</v>
      </c>
      <c r="L10" s="458">
        <v>10</v>
      </c>
      <c r="M10" s="458">
        <v>11</v>
      </c>
      <c r="N10" s="458">
        <v>12</v>
      </c>
      <c r="O10" s="391"/>
      <c r="P10" s="391"/>
    </row>
    <row r="11" spans="1:17" ht="22.5" customHeight="1">
      <c r="A11" s="489" t="s">
        <v>0</v>
      </c>
      <c r="B11" s="490" t="s">
        <v>127</v>
      </c>
      <c r="C11" s="736">
        <f aca="true" t="shared" si="0" ref="C11:N11">SUM(C12:C13)</f>
        <v>1930</v>
      </c>
      <c r="D11" s="736">
        <f t="shared" si="0"/>
        <v>247</v>
      </c>
      <c r="E11" s="736">
        <f t="shared" si="0"/>
        <v>968</v>
      </c>
      <c r="F11" s="736">
        <f t="shared" si="0"/>
        <v>458</v>
      </c>
      <c r="G11" s="736">
        <f t="shared" si="0"/>
        <v>510</v>
      </c>
      <c r="H11" s="736">
        <f t="shared" si="0"/>
        <v>39</v>
      </c>
      <c r="I11" s="736">
        <f t="shared" si="0"/>
        <v>620</v>
      </c>
      <c r="J11" s="736">
        <f t="shared" si="0"/>
        <v>55</v>
      </c>
      <c r="K11" s="736">
        <f t="shared" si="0"/>
        <v>1</v>
      </c>
      <c r="L11" s="736">
        <f t="shared" si="0"/>
        <v>0</v>
      </c>
      <c r="M11" s="736">
        <f t="shared" si="0"/>
        <v>0</v>
      </c>
      <c r="N11" s="736">
        <f t="shared" si="0"/>
        <v>0</v>
      </c>
      <c r="O11" s="389"/>
      <c r="P11" s="389"/>
      <c r="Q11" s="420"/>
    </row>
    <row r="12" spans="1:16" ht="22.5" customHeight="1">
      <c r="A12" s="492">
        <v>1</v>
      </c>
      <c r="B12" s="493" t="s">
        <v>128</v>
      </c>
      <c r="C12" s="737">
        <f>SUM(D12,F12:N12)</f>
        <v>886</v>
      </c>
      <c r="D12" s="494">
        <v>99</v>
      </c>
      <c r="E12" s="737">
        <f>SUM(F12:G12)</f>
        <v>734</v>
      </c>
      <c r="F12" s="494">
        <v>366</v>
      </c>
      <c r="G12" s="494">
        <v>368</v>
      </c>
      <c r="H12" s="494">
        <v>5</v>
      </c>
      <c r="I12" s="494">
        <v>21</v>
      </c>
      <c r="J12" s="494">
        <v>26</v>
      </c>
      <c r="K12" s="494">
        <v>1</v>
      </c>
      <c r="L12" s="494">
        <v>0</v>
      </c>
      <c r="M12" s="494">
        <v>0</v>
      </c>
      <c r="N12" s="494">
        <v>0</v>
      </c>
      <c r="O12" s="389"/>
      <c r="P12" s="389"/>
    </row>
    <row r="13" spans="1:16" ht="22.5" customHeight="1">
      <c r="A13" s="492">
        <v>2</v>
      </c>
      <c r="B13" s="493" t="s">
        <v>129</v>
      </c>
      <c r="C13" s="737">
        <f>SUM(D13,F13:N13)</f>
        <v>1044</v>
      </c>
      <c r="D13" s="494">
        <v>148</v>
      </c>
      <c r="E13" s="737">
        <f>SUM(F13:G13)</f>
        <v>234</v>
      </c>
      <c r="F13" s="494">
        <v>92</v>
      </c>
      <c r="G13" s="494">
        <v>142</v>
      </c>
      <c r="H13" s="494">
        <v>34</v>
      </c>
      <c r="I13" s="494">
        <v>599</v>
      </c>
      <c r="J13" s="494">
        <v>29</v>
      </c>
      <c r="K13" s="494">
        <v>0</v>
      </c>
      <c r="L13" s="494">
        <v>0</v>
      </c>
      <c r="M13" s="494">
        <v>0</v>
      </c>
      <c r="N13" s="494">
        <v>0</v>
      </c>
      <c r="O13" s="389"/>
      <c r="P13" s="389"/>
    </row>
    <row r="14" spans="1:16" ht="22.5" customHeight="1">
      <c r="A14" s="489" t="s">
        <v>1</v>
      </c>
      <c r="B14" s="495" t="s">
        <v>130</v>
      </c>
      <c r="C14" s="736">
        <f>SUM(D14,F14:N14)</f>
        <v>3</v>
      </c>
      <c r="D14" s="491">
        <v>0</v>
      </c>
      <c r="E14" s="736">
        <f>SUM(F14,G14)</f>
        <v>3</v>
      </c>
      <c r="F14" s="491">
        <v>2</v>
      </c>
      <c r="G14" s="491">
        <v>1</v>
      </c>
      <c r="H14" s="491">
        <v>0</v>
      </c>
      <c r="I14" s="491">
        <v>0</v>
      </c>
      <c r="J14" s="491">
        <v>0</v>
      </c>
      <c r="K14" s="491">
        <v>0</v>
      </c>
      <c r="L14" s="491">
        <v>0</v>
      </c>
      <c r="M14" s="491">
        <v>0</v>
      </c>
      <c r="N14" s="491">
        <v>0</v>
      </c>
      <c r="O14" s="389"/>
      <c r="P14" s="389"/>
    </row>
    <row r="15" spans="1:16" ht="22.5" customHeight="1">
      <c r="A15" s="489" t="s">
        <v>9</v>
      </c>
      <c r="B15" s="495" t="s">
        <v>131</v>
      </c>
      <c r="C15" s="736">
        <f>SUM(D15,F15:N15)</f>
        <v>0</v>
      </c>
      <c r="D15" s="491">
        <v>0</v>
      </c>
      <c r="E15" s="736">
        <f>SUM(F15,G15)</f>
        <v>0</v>
      </c>
      <c r="F15" s="491">
        <v>0</v>
      </c>
      <c r="G15" s="491">
        <v>0</v>
      </c>
      <c r="H15" s="491">
        <v>0</v>
      </c>
      <c r="I15" s="491">
        <v>0</v>
      </c>
      <c r="J15" s="491">
        <v>0</v>
      </c>
      <c r="K15" s="491">
        <v>0</v>
      </c>
      <c r="L15" s="491">
        <v>0</v>
      </c>
      <c r="M15" s="491">
        <v>0</v>
      </c>
      <c r="N15" s="491">
        <v>0</v>
      </c>
      <c r="O15" s="389"/>
      <c r="P15" s="389"/>
    </row>
    <row r="16" spans="1:15" ht="22.5" customHeight="1">
      <c r="A16" s="489" t="s">
        <v>132</v>
      </c>
      <c r="B16" s="495" t="s">
        <v>133</v>
      </c>
      <c r="C16" s="736">
        <f aca="true" t="shared" si="1" ref="C16:N16">SUM(C17,C25)</f>
        <v>1927</v>
      </c>
      <c r="D16" s="736">
        <f t="shared" si="1"/>
        <v>247</v>
      </c>
      <c r="E16" s="736">
        <f t="shared" si="1"/>
        <v>965</v>
      </c>
      <c r="F16" s="736">
        <f t="shared" si="1"/>
        <v>456</v>
      </c>
      <c r="G16" s="736">
        <f t="shared" si="1"/>
        <v>509</v>
      </c>
      <c r="H16" s="736">
        <f t="shared" si="1"/>
        <v>39</v>
      </c>
      <c r="I16" s="736">
        <f t="shared" si="1"/>
        <v>620</v>
      </c>
      <c r="J16" s="736">
        <f t="shared" si="1"/>
        <v>55</v>
      </c>
      <c r="K16" s="736">
        <f t="shared" si="1"/>
        <v>1</v>
      </c>
      <c r="L16" s="736">
        <f t="shared" si="1"/>
        <v>0</v>
      </c>
      <c r="M16" s="736">
        <f t="shared" si="1"/>
        <v>0</v>
      </c>
      <c r="N16" s="736">
        <f t="shared" si="1"/>
        <v>0</v>
      </c>
      <c r="O16" s="389"/>
    </row>
    <row r="17" spans="1:15" ht="22.5" customHeight="1">
      <c r="A17" s="489" t="s">
        <v>51</v>
      </c>
      <c r="B17" s="495" t="s">
        <v>134</v>
      </c>
      <c r="C17" s="737">
        <f aca="true" t="shared" si="2" ref="C17:N17">SUM(C18:C24)</f>
        <v>1176</v>
      </c>
      <c r="D17" s="737">
        <f t="shared" si="2"/>
        <v>173</v>
      </c>
      <c r="E17" s="737">
        <f t="shared" si="2"/>
        <v>320</v>
      </c>
      <c r="F17" s="737">
        <f t="shared" si="2"/>
        <v>128</v>
      </c>
      <c r="G17" s="737">
        <f t="shared" si="2"/>
        <v>192</v>
      </c>
      <c r="H17" s="737">
        <f t="shared" si="2"/>
        <v>38</v>
      </c>
      <c r="I17" s="737">
        <f t="shared" si="2"/>
        <v>608</v>
      </c>
      <c r="J17" s="737">
        <f t="shared" si="2"/>
        <v>36</v>
      </c>
      <c r="K17" s="737">
        <f t="shared" si="2"/>
        <v>1</v>
      </c>
      <c r="L17" s="737">
        <f t="shared" si="2"/>
        <v>0</v>
      </c>
      <c r="M17" s="737">
        <f t="shared" si="2"/>
        <v>0</v>
      </c>
      <c r="N17" s="737">
        <f t="shared" si="2"/>
        <v>0</v>
      </c>
      <c r="O17" s="389"/>
    </row>
    <row r="18" spans="1:15" ht="22.5" customHeight="1">
      <c r="A18" s="492" t="s">
        <v>53</v>
      </c>
      <c r="B18" s="493" t="s">
        <v>135</v>
      </c>
      <c r="C18" s="737">
        <f aca="true" t="shared" si="3" ref="C18:C25">SUM(D18,F18:N18)</f>
        <v>891</v>
      </c>
      <c r="D18" s="494">
        <v>118</v>
      </c>
      <c r="E18" s="737">
        <f aca="true" t="shared" si="4" ref="E18:E24">SUM(F18:G18)</f>
        <v>170</v>
      </c>
      <c r="F18" s="494">
        <v>83</v>
      </c>
      <c r="G18" s="494">
        <v>87</v>
      </c>
      <c r="H18" s="494">
        <v>24</v>
      </c>
      <c r="I18" s="494">
        <v>560</v>
      </c>
      <c r="J18" s="494">
        <v>19</v>
      </c>
      <c r="K18" s="494">
        <v>0</v>
      </c>
      <c r="L18" s="494">
        <v>0</v>
      </c>
      <c r="M18" s="494">
        <v>0</v>
      </c>
      <c r="N18" s="494">
        <v>0</v>
      </c>
      <c r="O18" s="389"/>
    </row>
    <row r="19" spans="1:15" ht="20.25" customHeight="1">
      <c r="A19" s="492" t="s">
        <v>54</v>
      </c>
      <c r="B19" s="493" t="s">
        <v>136</v>
      </c>
      <c r="C19" s="737">
        <f t="shared" si="3"/>
        <v>1</v>
      </c>
      <c r="D19" s="494">
        <v>0</v>
      </c>
      <c r="E19" s="737">
        <f t="shared" si="4"/>
        <v>1</v>
      </c>
      <c r="F19" s="494">
        <v>0</v>
      </c>
      <c r="G19" s="494">
        <v>1</v>
      </c>
      <c r="H19" s="494">
        <v>0</v>
      </c>
      <c r="I19" s="494">
        <v>0</v>
      </c>
      <c r="J19" s="494">
        <v>0</v>
      </c>
      <c r="K19" s="494">
        <v>0</v>
      </c>
      <c r="L19" s="494">
        <v>0</v>
      </c>
      <c r="M19" s="494">
        <v>0</v>
      </c>
      <c r="N19" s="494">
        <v>0</v>
      </c>
      <c r="O19" s="389"/>
    </row>
    <row r="20" spans="1:15" ht="21" customHeight="1">
      <c r="A20" s="492" t="s">
        <v>137</v>
      </c>
      <c r="B20" s="493" t="s">
        <v>138</v>
      </c>
      <c r="C20" s="737">
        <f t="shared" si="3"/>
        <v>283</v>
      </c>
      <c r="D20" s="494">
        <v>54</v>
      </c>
      <c r="E20" s="737">
        <f t="shared" si="4"/>
        <v>149</v>
      </c>
      <c r="F20" s="494">
        <v>45</v>
      </c>
      <c r="G20" s="494">
        <v>104</v>
      </c>
      <c r="H20" s="494">
        <v>14</v>
      </c>
      <c r="I20" s="494">
        <v>48</v>
      </c>
      <c r="J20" s="494">
        <v>17</v>
      </c>
      <c r="K20" s="494">
        <v>1</v>
      </c>
      <c r="L20" s="494">
        <v>0</v>
      </c>
      <c r="M20" s="494">
        <v>0</v>
      </c>
      <c r="N20" s="494">
        <v>0</v>
      </c>
      <c r="O20" s="389"/>
    </row>
    <row r="21" spans="1:15" ht="21" customHeight="1">
      <c r="A21" s="492" t="s">
        <v>139</v>
      </c>
      <c r="B21" s="493" t="s">
        <v>140</v>
      </c>
      <c r="C21" s="737">
        <f t="shared" si="3"/>
        <v>0</v>
      </c>
      <c r="D21" s="494">
        <v>0</v>
      </c>
      <c r="E21" s="737">
        <f t="shared" si="4"/>
        <v>0</v>
      </c>
      <c r="F21" s="494">
        <v>0</v>
      </c>
      <c r="G21" s="494">
        <v>0</v>
      </c>
      <c r="H21" s="494">
        <v>0</v>
      </c>
      <c r="I21" s="494">
        <v>0</v>
      </c>
      <c r="J21" s="494">
        <v>0</v>
      </c>
      <c r="K21" s="494">
        <v>0</v>
      </c>
      <c r="L21" s="494">
        <v>0</v>
      </c>
      <c r="M21" s="494">
        <v>0</v>
      </c>
      <c r="N21" s="494">
        <v>0</v>
      </c>
      <c r="O21" s="389"/>
    </row>
    <row r="22" spans="1:15" ht="21" customHeight="1">
      <c r="A22" s="492" t="s">
        <v>141</v>
      </c>
      <c r="B22" s="493" t="s">
        <v>142</v>
      </c>
      <c r="C22" s="737">
        <f t="shared" si="3"/>
        <v>0</v>
      </c>
      <c r="D22" s="494">
        <v>0</v>
      </c>
      <c r="E22" s="737">
        <f t="shared" si="4"/>
        <v>0</v>
      </c>
      <c r="F22" s="494">
        <v>0</v>
      </c>
      <c r="G22" s="494">
        <v>0</v>
      </c>
      <c r="H22" s="494">
        <v>0</v>
      </c>
      <c r="I22" s="494">
        <v>0</v>
      </c>
      <c r="J22" s="494">
        <v>0</v>
      </c>
      <c r="K22" s="494">
        <v>0</v>
      </c>
      <c r="L22" s="494">
        <v>0</v>
      </c>
      <c r="M22" s="494">
        <v>0</v>
      </c>
      <c r="N22" s="494">
        <v>0</v>
      </c>
      <c r="O22" s="389"/>
    </row>
    <row r="23" spans="1:15" ht="25.5">
      <c r="A23" s="492" t="s">
        <v>143</v>
      </c>
      <c r="B23" s="496" t="s">
        <v>144</v>
      </c>
      <c r="C23" s="737">
        <f t="shared" si="3"/>
        <v>0</v>
      </c>
      <c r="D23" s="494">
        <v>0</v>
      </c>
      <c r="E23" s="737">
        <f t="shared" si="4"/>
        <v>0</v>
      </c>
      <c r="F23" s="494">
        <v>0</v>
      </c>
      <c r="G23" s="494">
        <v>0</v>
      </c>
      <c r="H23" s="494">
        <v>0</v>
      </c>
      <c r="I23" s="494">
        <v>0</v>
      </c>
      <c r="J23" s="494">
        <v>0</v>
      </c>
      <c r="K23" s="494">
        <v>0</v>
      </c>
      <c r="L23" s="494">
        <v>0</v>
      </c>
      <c r="M23" s="494">
        <v>0</v>
      </c>
      <c r="N23" s="494">
        <v>0</v>
      </c>
      <c r="O23" s="389"/>
    </row>
    <row r="24" spans="1:15" ht="21" customHeight="1">
      <c r="A24" s="492" t="s">
        <v>145</v>
      </c>
      <c r="B24" s="493" t="s">
        <v>146</v>
      </c>
      <c r="C24" s="737">
        <f t="shared" si="3"/>
        <v>1</v>
      </c>
      <c r="D24" s="494">
        <v>1</v>
      </c>
      <c r="E24" s="737">
        <f t="shared" si="4"/>
        <v>0</v>
      </c>
      <c r="F24" s="494">
        <v>0</v>
      </c>
      <c r="G24" s="494">
        <v>0</v>
      </c>
      <c r="H24" s="494">
        <v>0</v>
      </c>
      <c r="I24" s="494">
        <v>0</v>
      </c>
      <c r="J24" s="494">
        <v>0</v>
      </c>
      <c r="K24" s="494">
        <v>0</v>
      </c>
      <c r="L24" s="494">
        <v>0</v>
      </c>
      <c r="M24" s="494">
        <v>0</v>
      </c>
      <c r="N24" s="494">
        <v>0</v>
      </c>
      <c r="O24" s="389"/>
    </row>
    <row r="25" spans="1:15" ht="21" customHeight="1">
      <c r="A25" s="489" t="s">
        <v>52</v>
      </c>
      <c r="B25" s="495" t="s">
        <v>147</v>
      </c>
      <c r="C25" s="736">
        <f t="shared" si="3"/>
        <v>751</v>
      </c>
      <c r="D25" s="491">
        <v>74</v>
      </c>
      <c r="E25" s="736">
        <f>SUM(F25,G25)</f>
        <v>645</v>
      </c>
      <c r="F25" s="491">
        <v>328</v>
      </c>
      <c r="G25" s="491">
        <v>317</v>
      </c>
      <c r="H25" s="491">
        <v>1</v>
      </c>
      <c r="I25" s="491">
        <v>12</v>
      </c>
      <c r="J25" s="491">
        <v>19</v>
      </c>
      <c r="K25" s="491">
        <v>0</v>
      </c>
      <c r="L25" s="491">
        <v>0</v>
      </c>
      <c r="M25" s="491">
        <v>0</v>
      </c>
      <c r="N25" s="491">
        <v>0</v>
      </c>
      <c r="O25" s="389"/>
    </row>
    <row r="26" spans="1:15" s="407" customFormat="1" ht="25.5">
      <c r="A26" s="489" t="s">
        <v>547</v>
      </c>
      <c r="B26" s="490" t="s">
        <v>671</v>
      </c>
      <c r="C26" s="738">
        <v>75.56</v>
      </c>
      <c r="D26" s="738">
        <v>68.21</v>
      </c>
      <c r="E26" s="739">
        <v>52.98</v>
      </c>
      <c r="F26" s="739">
        <v>64.07</v>
      </c>
      <c r="G26" s="739">
        <v>45.55</v>
      </c>
      <c r="H26" s="739">
        <v>57.5</v>
      </c>
      <c r="I26" s="739">
        <v>92.11</v>
      </c>
      <c r="J26" s="739">
        <v>52.78</v>
      </c>
      <c r="K26" s="739">
        <v>0</v>
      </c>
      <c r="L26" s="739">
        <v>0</v>
      </c>
      <c r="M26" s="739">
        <v>0</v>
      </c>
      <c r="N26" s="739">
        <v>100</v>
      </c>
      <c r="O26" s="389"/>
    </row>
  </sheetData>
  <sheetProtection/>
  <mergeCells count="25">
    <mergeCell ref="A1:B1"/>
    <mergeCell ref="D1:K1"/>
    <mergeCell ref="L1:N1"/>
    <mergeCell ref="D2:K2"/>
    <mergeCell ref="L2:N2"/>
    <mergeCell ref="D3:K3"/>
    <mergeCell ref="O8:P8"/>
    <mergeCell ref="J7:J9"/>
    <mergeCell ref="K7:K9"/>
    <mergeCell ref="F8:G8"/>
    <mergeCell ref="H7:H9"/>
    <mergeCell ref="L3:N3"/>
    <mergeCell ref="L4:N4"/>
    <mergeCell ref="L5:N5"/>
    <mergeCell ref="I7:I9"/>
    <mergeCell ref="A10:B10"/>
    <mergeCell ref="M7:M9"/>
    <mergeCell ref="N7:N9"/>
    <mergeCell ref="E8:E9"/>
    <mergeCell ref="L7:L9"/>
    <mergeCell ref="A6:B9"/>
    <mergeCell ref="C6:C9"/>
    <mergeCell ref="D6:N6"/>
    <mergeCell ref="D7:D9"/>
    <mergeCell ref="E7:G7"/>
  </mergeCells>
  <printOptions/>
  <pageMargins left="0.2362204724409449" right="0" top="0.3937007874015748" bottom="0" header="0.2362204724409449" footer="0.1574803149606299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10"/>
  </sheetPr>
  <dimension ref="A1:I504"/>
  <sheetViews>
    <sheetView showZeros="0" view="pageBreakPreview" zoomScaleNormal="80" zoomScaleSheetLayoutView="100" zoomScalePageLayoutView="0" workbookViewId="0" topLeftCell="A10">
      <selection activeCell="C29" sqref="C29"/>
    </sheetView>
  </sheetViews>
  <sheetFormatPr defaultColWidth="9.00390625" defaultRowHeight="15.75"/>
  <cols>
    <col min="1" max="1" width="4.875" style="32" customWidth="1"/>
    <col min="2" max="2" width="50.50390625" style="32" customWidth="1"/>
    <col min="3" max="3" width="37.375" style="32" customWidth="1"/>
    <col min="4" max="9" width="9.00390625" style="32" hidden="1" customWidth="1"/>
    <col min="10" max="16384" width="9.00390625" style="32" customWidth="1"/>
  </cols>
  <sheetData>
    <row r="1" spans="1:3" s="1" customFormat="1" ht="32.25" customHeight="1">
      <c r="A1" s="1137" t="s">
        <v>176</v>
      </c>
      <c r="B1" s="1138"/>
      <c r="C1" s="1139"/>
    </row>
    <row r="2" spans="1:9" ht="15.75">
      <c r="A2" s="1136" t="s">
        <v>66</v>
      </c>
      <c r="B2" s="1136"/>
      <c r="C2" s="655" t="s">
        <v>677</v>
      </c>
      <c r="D2" s="33"/>
      <c r="E2" s="33"/>
      <c r="F2" s="33"/>
      <c r="G2" s="33"/>
      <c r="H2" s="33"/>
      <c r="I2" s="33"/>
    </row>
    <row r="3" spans="1:9" ht="15.75">
      <c r="A3" s="1136" t="s">
        <v>6</v>
      </c>
      <c r="B3" s="1136"/>
      <c r="C3" s="672">
        <v>1</v>
      </c>
      <c r="D3" s="33"/>
      <c r="E3" s="33"/>
      <c r="F3" s="33"/>
      <c r="G3" s="33"/>
      <c r="H3" s="33"/>
      <c r="I3" s="33"/>
    </row>
    <row r="4" spans="1:9" s="487" customFormat="1" ht="15.75">
      <c r="A4" s="425" t="s">
        <v>51</v>
      </c>
      <c r="B4" s="673" t="s">
        <v>553</v>
      </c>
      <c r="C4" s="1126">
        <v>0</v>
      </c>
      <c r="D4" s="1126"/>
      <c r="E4" s="1126"/>
      <c r="F4" s="1126"/>
      <c r="G4" s="1126"/>
      <c r="H4" s="1126"/>
      <c r="I4" s="1126"/>
    </row>
    <row r="5" spans="1:9" s="6" customFormat="1" ht="15.75">
      <c r="A5" s="672" t="s">
        <v>53</v>
      </c>
      <c r="B5" s="674" t="s">
        <v>148</v>
      </c>
      <c r="C5" s="1125">
        <v>0</v>
      </c>
      <c r="D5" s="1125"/>
      <c r="E5" s="1125"/>
      <c r="F5" s="1125"/>
      <c r="G5" s="1125"/>
      <c r="H5" s="1125"/>
      <c r="I5" s="1125"/>
    </row>
    <row r="6" spans="1:9" s="6" customFormat="1" ht="15.75">
      <c r="A6" s="672" t="s">
        <v>54</v>
      </c>
      <c r="B6" s="674" t="s">
        <v>149</v>
      </c>
      <c r="C6" s="1125">
        <v>0</v>
      </c>
      <c r="D6" s="1125"/>
      <c r="E6" s="1125"/>
      <c r="F6" s="1125"/>
      <c r="G6" s="1125"/>
      <c r="H6" s="1125"/>
      <c r="I6" s="1125"/>
    </row>
    <row r="7" spans="1:9" s="6" customFormat="1" ht="15.75">
      <c r="A7" s="672" t="s">
        <v>137</v>
      </c>
      <c r="B7" s="674" t="s">
        <v>150</v>
      </c>
      <c r="C7" s="1125">
        <v>0</v>
      </c>
      <c r="D7" s="1125"/>
      <c r="E7" s="1125"/>
      <c r="F7" s="1125"/>
      <c r="G7" s="1125"/>
      <c r="H7" s="1125"/>
      <c r="I7" s="1125"/>
    </row>
    <row r="8" spans="1:9" s="6" customFormat="1" ht="15.75">
      <c r="A8" s="672" t="s">
        <v>139</v>
      </c>
      <c r="B8" s="674" t="s">
        <v>151</v>
      </c>
      <c r="C8" s="1125">
        <v>0</v>
      </c>
      <c r="D8" s="1125"/>
      <c r="E8" s="1125"/>
      <c r="F8" s="1125"/>
      <c r="G8" s="1125"/>
      <c r="H8" s="1125"/>
      <c r="I8" s="1125"/>
    </row>
    <row r="9" spans="1:9" s="6" customFormat="1" ht="15.75">
      <c r="A9" s="672" t="s">
        <v>141</v>
      </c>
      <c r="B9" s="674" t="s">
        <v>152</v>
      </c>
      <c r="C9" s="1125">
        <v>0</v>
      </c>
      <c r="D9" s="1125"/>
      <c r="E9" s="1125"/>
      <c r="F9" s="1125"/>
      <c r="G9" s="1125"/>
      <c r="H9" s="1125"/>
      <c r="I9" s="1125"/>
    </row>
    <row r="10" spans="1:9" s="6" customFormat="1" ht="15.75">
      <c r="A10" s="672" t="s">
        <v>143</v>
      </c>
      <c r="B10" s="674" t="s">
        <v>153</v>
      </c>
      <c r="C10" s="1125">
        <v>0</v>
      </c>
      <c r="D10" s="1125"/>
      <c r="E10" s="1125"/>
      <c r="F10" s="1125"/>
      <c r="G10" s="1125"/>
      <c r="H10" s="1125"/>
      <c r="I10" s="1125"/>
    </row>
    <row r="11" spans="1:9" s="6" customFormat="1" ht="15.75">
      <c r="A11" s="672" t="s">
        <v>145</v>
      </c>
      <c r="B11" s="674" t="s">
        <v>155</v>
      </c>
      <c r="C11" s="1126">
        <v>0</v>
      </c>
      <c r="D11" s="1126"/>
      <c r="E11" s="1126"/>
      <c r="F11" s="1126"/>
      <c r="G11" s="1126"/>
      <c r="H11" s="1126"/>
      <c r="I11" s="1126"/>
    </row>
    <row r="12" spans="1:9" s="431" customFormat="1" ht="15.75">
      <c r="A12" s="425" t="s">
        <v>52</v>
      </c>
      <c r="B12" s="673" t="s">
        <v>552</v>
      </c>
      <c r="C12" s="1125">
        <v>0</v>
      </c>
      <c r="D12" s="1125"/>
      <c r="E12" s="1125"/>
      <c r="F12" s="1125"/>
      <c r="G12" s="1125"/>
      <c r="H12" s="1125"/>
      <c r="I12" s="1125"/>
    </row>
    <row r="13" spans="1:9" s="26" customFormat="1" ht="15.75">
      <c r="A13" s="675" t="s">
        <v>55</v>
      </c>
      <c r="B13" s="676" t="s">
        <v>154</v>
      </c>
      <c r="C13" s="1125">
        <v>0</v>
      </c>
      <c r="D13" s="1125"/>
      <c r="E13" s="1125"/>
      <c r="F13" s="1125"/>
      <c r="G13" s="1125"/>
      <c r="H13" s="1125"/>
      <c r="I13" s="1125"/>
    </row>
    <row r="14" spans="1:9" s="487" customFormat="1" ht="15.75">
      <c r="A14" s="675" t="s">
        <v>56</v>
      </c>
      <c r="B14" s="676" t="s">
        <v>155</v>
      </c>
      <c r="C14" s="1126"/>
      <c r="D14" s="1126"/>
      <c r="E14" s="1126"/>
      <c r="F14" s="1126"/>
      <c r="G14" s="1126"/>
      <c r="H14" s="1126"/>
      <c r="I14" s="1126"/>
    </row>
    <row r="15" spans="1:9" s="487" customFormat="1" ht="15.75">
      <c r="A15" s="425" t="s">
        <v>57</v>
      </c>
      <c r="B15" s="673" t="s">
        <v>146</v>
      </c>
      <c r="C15" s="1128">
        <v>1</v>
      </c>
      <c r="D15" s="1128"/>
      <c r="E15" s="1128"/>
      <c r="F15" s="1128"/>
      <c r="G15" s="1128"/>
      <c r="H15" s="1128"/>
      <c r="I15" s="1128"/>
    </row>
    <row r="16" spans="1:9" s="487" customFormat="1" ht="15.75">
      <c r="A16" s="675" t="s">
        <v>156</v>
      </c>
      <c r="B16" s="677" t="s">
        <v>157</v>
      </c>
      <c r="C16" s="1125">
        <v>0</v>
      </c>
      <c r="D16" s="1125"/>
      <c r="E16" s="1125"/>
      <c r="F16" s="1125"/>
      <c r="G16" s="1125"/>
      <c r="H16" s="1125"/>
      <c r="I16" s="1125"/>
    </row>
    <row r="17" spans="1:9" s="26" customFormat="1" ht="31.5">
      <c r="A17" s="675" t="s">
        <v>158</v>
      </c>
      <c r="B17" s="676" t="s">
        <v>159</v>
      </c>
      <c r="C17" s="1125"/>
      <c r="D17" s="1125"/>
      <c r="E17" s="1125"/>
      <c r="F17" s="1125"/>
      <c r="G17" s="1125"/>
      <c r="H17" s="1125"/>
      <c r="I17" s="1125"/>
    </row>
    <row r="18" spans="1:9" s="26" customFormat="1" ht="15.75">
      <c r="A18" s="675" t="s">
        <v>160</v>
      </c>
      <c r="B18" s="676" t="s">
        <v>161</v>
      </c>
      <c r="C18" s="1129">
        <v>1</v>
      </c>
      <c r="D18" s="1129"/>
      <c r="E18" s="1129"/>
      <c r="F18" s="1129"/>
      <c r="G18" s="1129"/>
      <c r="H18" s="1129"/>
      <c r="I18" s="1129"/>
    </row>
    <row r="19" spans="1:9" s="26" customFormat="1" ht="15.75">
      <c r="A19" s="425" t="s">
        <v>69</v>
      </c>
      <c r="B19" s="673" t="s">
        <v>551</v>
      </c>
      <c r="C19" s="1128">
        <v>1</v>
      </c>
      <c r="D19" s="1128"/>
      <c r="E19" s="1128"/>
      <c r="F19" s="1128"/>
      <c r="G19" s="1128"/>
      <c r="H19" s="1128"/>
      <c r="I19" s="1128"/>
    </row>
    <row r="20" spans="1:9" s="26" customFormat="1" ht="15.75">
      <c r="A20" s="675" t="s">
        <v>162</v>
      </c>
      <c r="B20" s="676" t="s">
        <v>163</v>
      </c>
      <c r="C20" s="1125">
        <v>1</v>
      </c>
      <c r="D20" s="1125"/>
      <c r="E20" s="1125"/>
      <c r="F20" s="1125"/>
      <c r="G20" s="1125"/>
      <c r="H20" s="1125"/>
      <c r="I20" s="1125"/>
    </row>
    <row r="21" spans="1:9" s="26" customFormat="1" ht="15.75">
      <c r="A21" s="675" t="s">
        <v>164</v>
      </c>
      <c r="B21" s="676" t="s">
        <v>165</v>
      </c>
      <c r="C21" s="1125">
        <v>0</v>
      </c>
      <c r="D21" s="1125"/>
      <c r="E21" s="1125"/>
      <c r="F21" s="1125"/>
      <c r="G21" s="1125"/>
      <c r="H21" s="1125"/>
      <c r="I21" s="1125"/>
    </row>
    <row r="22" spans="1:9" s="26" customFormat="1" ht="15.75">
      <c r="A22" s="675" t="s">
        <v>166</v>
      </c>
      <c r="B22" s="676" t="s">
        <v>167</v>
      </c>
      <c r="C22" s="1125">
        <v>0</v>
      </c>
      <c r="D22" s="1125"/>
      <c r="E22" s="1125"/>
      <c r="F22" s="1125"/>
      <c r="G22" s="1125"/>
      <c r="H22" s="1125"/>
      <c r="I22" s="1125"/>
    </row>
    <row r="23" spans="1:9" s="26" customFormat="1" ht="15.75">
      <c r="A23" s="675" t="s">
        <v>168</v>
      </c>
      <c r="B23" s="676" t="s">
        <v>151</v>
      </c>
      <c r="C23" s="1125">
        <v>0</v>
      </c>
      <c r="D23" s="1125"/>
      <c r="E23" s="1125"/>
      <c r="F23" s="1125"/>
      <c r="G23" s="1125"/>
      <c r="H23" s="1125"/>
      <c r="I23" s="1125"/>
    </row>
    <row r="24" spans="1:9" s="26" customFormat="1" ht="15.75">
      <c r="A24" s="675" t="s">
        <v>169</v>
      </c>
      <c r="B24" s="676" t="s">
        <v>152</v>
      </c>
      <c r="C24" s="1125">
        <v>0</v>
      </c>
      <c r="D24" s="1125"/>
      <c r="E24" s="1125"/>
      <c r="F24" s="1125"/>
      <c r="G24" s="1125"/>
      <c r="H24" s="1125"/>
      <c r="I24" s="1125"/>
    </row>
    <row r="25" spans="1:9" s="26" customFormat="1" ht="15.75">
      <c r="A25" s="675" t="s">
        <v>170</v>
      </c>
      <c r="B25" s="676" t="s">
        <v>171</v>
      </c>
      <c r="C25" s="1126"/>
      <c r="D25" s="1126"/>
      <c r="E25" s="1126"/>
      <c r="F25" s="1126"/>
      <c r="G25" s="1126"/>
      <c r="H25" s="1126"/>
      <c r="I25" s="1126"/>
    </row>
    <row r="26" spans="1:9" s="26" customFormat="1" ht="15.75">
      <c r="A26" s="425" t="s">
        <v>70</v>
      </c>
      <c r="B26" s="673" t="s">
        <v>550</v>
      </c>
      <c r="C26" s="1127">
        <f>C27+C28+C29</f>
        <v>751</v>
      </c>
      <c r="D26" s="1128"/>
      <c r="E26" s="1128"/>
      <c r="F26" s="1128"/>
      <c r="G26" s="1128"/>
      <c r="H26" s="1128"/>
      <c r="I26" s="1128"/>
    </row>
    <row r="27" spans="1:9" s="26" customFormat="1" ht="15.75">
      <c r="A27" s="675" t="s">
        <v>172</v>
      </c>
      <c r="B27" s="676" t="s">
        <v>163</v>
      </c>
      <c r="C27" s="1125">
        <v>722</v>
      </c>
      <c r="D27" s="1125"/>
      <c r="E27" s="1125"/>
      <c r="F27" s="1125"/>
      <c r="G27" s="1125"/>
      <c r="H27" s="1125"/>
      <c r="I27" s="1125"/>
    </row>
    <row r="28" spans="1:9" s="487" customFormat="1" ht="15.75">
      <c r="A28" s="675" t="s">
        <v>173</v>
      </c>
      <c r="B28" s="676" t="s">
        <v>165</v>
      </c>
      <c r="C28" s="1125"/>
      <c r="D28" s="1125"/>
      <c r="E28" s="1125"/>
      <c r="F28" s="1125"/>
      <c r="G28" s="1125"/>
      <c r="H28" s="1125"/>
      <c r="I28" s="1125"/>
    </row>
    <row r="29" spans="1:9" s="26" customFormat="1" ht="15.75">
      <c r="A29" s="675" t="s">
        <v>174</v>
      </c>
      <c r="B29" s="676" t="s">
        <v>175</v>
      </c>
      <c r="C29" s="793">
        <v>29</v>
      </c>
      <c r="D29" s="792"/>
      <c r="E29" s="792"/>
      <c r="F29" s="792"/>
      <c r="G29" s="792"/>
      <c r="H29" s="792"/>
      <c r="I29" s="792"/>
    </row>
    <row r="30" spans="1:3" s="446" customFormat="1" ht="11.25" customHeight="1">
      <c r="A30" s="678"/>
      <c r="B30" s="679"/>
      <c r="C30" s="680"/>
    </row>
    <row r="31" spans="1:3" s="446" customFormat="1" ht="17.25" customHeight="1">
      <c r="A31" s="678"/>
      <c r="B31" s="679"/>
      <c r="C31" s="681" t="s">
        <v>709</v>
      </c>
    </row>
    <row r="32" spans="1:3" s="683" customFormat="1" ht="17.25" customHeight="1">
      <c r="A32" s="656"/>
      <c r="B32" s="682" t="s">
        <v>549</v>
      </c>
      <c r="C32" s="682" t="s">
        <v>723</v>
      </c>
    </row>
    <row r="33" spans="1:3" s="683" customFormat="1" ht="17.25" customHeight="1">
      <c r="A33" s="656"/>
      <c r="B33" s="684"/>
      <c r="C33" s="682"/>
    </row>
    <row r="34" spans="1:3" s="683" customFormat="1" ht="17.25" customHeight="1">
      <c r="A34" s="656"/>
      <c r="B34" s="684"/>
      <c r="C34" s="682"/>
    </row>
    <row r="35" spans="1:3" s="683" customFormat="1" ht="43.5" customHeight="1">
      <c r="A35" s="656"/>
      <c r="B35" s="684"/>
      <c r="C35" s="682"/>
    </row>
    <row r="36" spans="1:3" s="683" customFormat="1" ht="17.25" customHeight="1">
      <c r="A36" s="656"/>
      <c r="B36" s="682"/>
      <c r="C36" s="682"/>
    </row>
    <row r="37" spans="1:3" ht="26.25" customHeight="1">
      <c r="A37" s="34"/>
      <c r="B37" s="653"/>
      <c r="C37" s="654" t="s">
        <v>582</v>
      </c>
    </row>
    <row r="38" spans="1:3" ht="24" customHeight="1">
      <c r="A38" s="34"/>
      <c r="B38" s="401"/>
      <c r="C38" s="461"/>
    </row>
    <row r="39" spans="2:3" s="35" customFormat="1" ht="24" customHeight="1">
      <c r="B39" s="459"/>
      <c r="C39" s="486"/>
    </row>
    <row r="40" spans="2:3" ht="15.75" customHeight="1">
      <c r="B40" s="423"/>
      <c r="C40" s="400"/>
    </row>
    <row r="41" spans="2:3" ht="32.25" customHeight="1">
      <c r="B41" s="423"/>
      <c r="C41" s="399"/>
    </row>
    <row r="42" spans="2:3" ht="15.75" customHeight="1">
      <c r="B42" s="423"/>
      <c r="C42" s="400"/>
    </row>
    <row r="43" spans="2:3" ht="15.75" customHeight="1">
      <c r="B43" s="423"/>
      <c r="C43" s="400"/>
    </row>
    <row r="44" spans="2:3" ht="18.75">
      <c r="B44" s="460"/>
      <c r="C44" s="460"/>
    </row>
    <row r="45" spans="2:3" ht="18.75">
      <c r="B45" s="400"/>
      <c r="C45" s="400"/>
    </row>
    <row r="46" spans="2:3" ht="18.75">
      <c r="B46" s="400"/>
      <c r="C46" s="400"/>
    </row>
    <row r="47" spans="2:3" ht="18.75" hidden="1">
      <c r="B47" s="400"/>
      <c r="C47" s="400"/>
    </row>
    <row r="48" ht="15.75" customHeight="1" hidden="1"/>
    <row r="49" ht="15.75" hidden="1"/>
    <row r="50" ht="15.75" hidden="1"/>
    <row r="51" spans="1:3" ht="16.5" customHeight="1" hidden="1">
      <c r="A51" s="1134" t="s">
        <v>176</v>
      </c>
      <c r="B51" s="1135"/>
      <c r="C51" s="1135"/>
    </row>
    <row r="52" spans="1:3" ht="18.75" hidden="1">
      <c r="A52" s="1130" t="s">
        <v>66</v>
      </c>
      <c r="B52" s="1131"/>
      <c r="C52" s="386" t="s">
        <v>333</v>
      </c>
    </row>
    <row r="53" spans="1:3" ht="15.75" hidden="1">
      <c r="A53" s="1132" t="s">
        <v>6</v>
      </c>
      <c r="B53" s="1133"/>
      <c r="C53" s="395">
        <v>1</v>
      </c>
    </row>
    <row r="54" spans="1:3" ht="19.5" customHeight="1" hidden="1">
      <c r="A54" s="393" t="s">
        <v>51</v>
      </c>
      <c r="B54" s="394" t="s">
        <v>341</v>
      </c>
      <c r="C54" s="396">
        <f>SUM(C55:C60)</f>
        <v>0</v>
      </c>
    </row>
    <row r="55" spans="1:3" ht="19.5" customHeight="1" hidden="1">
      <c r="A55" s="5" t="s">
        <v>53</v>
      </c>
      <c r="B55" s="33" t="s">
        <v>148</v>
      </c>
      <c r="C55" s="397"/>
    </row>
    <row r="56" spans="1:3" ht="19.5" customHeight="1" hidden="1">
      <c r="A56" s="5" t="s">
        <v>54</v>
      </c>
      <c r="B56" s="33" t="s">
        <v>149</v>
      </c>
      <c r="C56" s="397"/>
    </row>
    <row r="57" spans="1:3" ht="19.5" customHeight="1" hidden="1">
      <c r="A57" s="5" t="s">
        <v>137</v>
      </c>
      <c r="B57" s="33" t="s">
        <v>150</v>
      </c>
      <c r="C57" s="397"/>
    </row>
    <row r="58" spans="1:3" ht="19.5" customHeight="1" hidden="1">
      <c r="A58" s="5" t="s">
        <v>139</v>
      </c>
      <c r="B58" s="33" t="s">
        <v>151</v>
      </c>
      <c r="C58" s="397"/>
    </row>
    <row r="59" spans="1:3" ht="19.5" customHeight="1" hidden="1">
      <c r="A59" s="5" t="s">
        <v>141</v>
      </c>
      <c r="B59" s="33" t="s">
        <v>152</v>
      </c>
      <c r="C59" s="397"/>
    </row>
    <row r="60" spans="1:3" ht="19.5" customHeight="1" hidden="1">
      <c r="A60" s="5" t="s">
        <v>143</v>
      </c>
      <c r="B60" s="33" t="s">
        <v>153</v>
      </c>
      <c r="C60" s="397"/>
    </row>
    <row r="61" spans="1:3" ht="19.5" customHeight="1" hidden="1">
      <c r="A61" s="393" t="s">
        <v>52</v>
      </c>
      <c r="B61" s="394" t="s">
        <v>339</v>
      </c>
      <c r="C61" s="396">
        <f>SUM(C62:C63)</f>
        <v>0</v>
      </c>
    </row>
    <row r="62" spans="1:3" ht="19.5" customHeight="1" hidden="1">
      <c r="A62" s="5" t="s">
        <v>55</v>
      </c>
      <c r="B62" s="33" t="s">
        <v>154</v>
      </c>
      <c r="C62" s="397"/>
    </row>
    <row r="63" spans="1:3" ht="19.5" customHeight="1" hidden="1">
      <c r="A63" s="5" t="s">
        <v>56</v>
      </c>
      <c r="B63" s="33" t="s">
        <v>155</v>
      </c>
      <c r="C63" s="397"/>
    </row>
    <row r="64" spans="1:3" ht="19.5" customHeight="1" hidden="1">
      <c r="A64" s="393" t="s">
        <v>57</v>
      </c>
      <c r="B64" s="394" t="s">
        <v>146</v>
      </c>
      <c r="C64" s="396">
        <f>SUM(C65:C67)</f>
        <v>0</v>
      </c>
    </row>
    <row r="65" spans="1:3" ht="19.5" customHeight="1" hidden="1">
      <c r="A65" s="5" t="s">
        <v>156</v>
      </c>
      <c r="B65" s="36" t="s">
        <v>157</v>
      </c>
      <c r="C65" s="397"/>
    </row>
    <row r="66" spans="1:3" ht="19.5" customHeight="1" hidden="1">
      <c r="A66" s="5" t="s">
        <v>158</v>
      </c>
      <c r="B66" s="33" t="s">
        <v>159</v>
      </c>
      <c r="C66" s="397"/>
    </row>
    <row r="67" spans="1:3" ht="19.5" customHeight="1" hidden="1">
      <c r="A67" s="5" t="s">
        <v>160</v>
      </c>
      <c r="B67" s="33" t="s">
        <v>161</v>
      </c>
      <c r="C67" s="397"/>
    </row>
    <row r="68" spans="1:3" ht="19.5" customHeight="1" hidden="1">
      <c r="A68" s="393" t="s">
        <v>69</v>
      </c>
      <c r="B68" s="394" t="s">
        <v>340</v>
      </c>
      <c r="C68" s="396">
        <f>SUM(C69:C74)</f>
        <v>0</v>
      </c>
    </row>
    <row r="69" spans="1:3" ht="19.5" customHeight="1" hidden="1">
      <c r="A69" s="5" t="s">
        <v>162</v>
      </c>
      <c r="B69" s="33" t="s">
        <v>163</v>
      </c>
      <c r="C69" s="397"/>
    </row>
    <row r="70" spans="1:3" ht="19.5" customHeight="1" hidden="1">
      <c r="A70" s="5" t="s">
        <v>164</v>
      </c>
      <c r="B70" s="33" t="s">
        <v>165</v>
      </c>
      <c r="C70" s="397"/>
    </row>
    <row r="71" spans="1:3" ht="19.5" customHeight="1" hidden="1">
      <c r="A71" s="5" t="s">
        <v>166</v>
      </c>
      <c r="B71" s="33" t="s">
        <v>167</v>
      </c>
      <c r="C71" s="397"/>
    </row>
    <row r="72" spans="1:3" ht="19.5" customHeight="1" hidden="1">
      <c r="A72" s="5" t="s">
        <v>168</v>
      </c>
      <c r="B72" s="33" t="s">
        <v>151</v>
      </c>
      <c r="C72" s="397"/>
    </row>
    <row r="73" spans="1:3" ht="19.5" customHeight="1" hidden="1">
      <c r="A73" s="5" t="s">
        <v>169</v>
      </c>
      <c r="B73" s="33" t="s">
        <v>152</v>
      </c>
      <c r="C73" s="397"/>
    </row>
    <row r="74" spans="1:3" ht="19.5" customHeight="1" hidden="1">
      <c r="A74" s="5" t="s">
        <v>170</v>
      </c>
      <c r="B74" s="33" t="s">
        <v>171</v>
      </c>
      <c r="C74" s="397"/>
    </row>
    <row r="75" spans="1:3" ht="19.5" customHeight="1" hidden="1">
      <c r="A75" s="393" t="s">
        <v>70</v>
      </c>
      <c r="B75" s="394" t="s">
        <v>342</v>
      </c>
      <c r="C75" s="396">
        <f>SUM(C76:C78)</f>
        <v>25</v>
      </c>
    </row>
    <row r="76" spans="1:3" ht="19.5" customHeight="1" hidden="1">
      <c r="A76" s="5" t="s">
        <v>172</v>
      </c>
      <c r="B76" s="33" t="s">
        <v>163</v>
      </c>
      <c r="C76" s="397">
        <v>25</v>
      </c>
    </row>
    <row r="77" spans="1:3" ht="19.5" customHeight="1" hidden="1">
      <c r="A77" s="5" t="s">
        <v>173</v>
      </c>
      <c r="B77" s="33" t="s">
        <v>165</v>
      </c>
      <c r="C77" s="397">
        <v>0</v>
      </c>
    </row>
    <row r="78" spans="1:3" ht="19.5" customHeight="1" hidden="1">
      <c r="A78" s="5" t="s">
        <v>174</v>
      </c>
      <c r="B78" s="33" t="s">
        <v>175</v>
      </c>
      <c r="C78" s="397">
        <v>0</v>
      </c>
    </row>
    <row r="79" ht="15.75" hidden="1"/>
    <row r="80" ht="15.75" hidden="1"/>
    <row r="81" ht="15.75" hidden="1"/>
    <row r="82" ht="15.75" hidden="1"/>
    <row r="83" ht="15.75" hidden="1"/>
    <row r="84" ht="15.75" hidden="1"/>
    <row r="85" ht="15.75" hidden="1"/>
    <row r="86" ht="15.75" customHeight="1" hidden="1"/>
    <row r="87" ht="15.75" hidden="1"/>
    <row r="88" ht="15.75" hidden="1"/>
    <row r="89" spans="1:3" ht="16.5" customHeight="1" hidden="1">
      <c r="A89" s="1134" t="s">
        <v>176</v>
      </c>
      <c r="B89" s="1135"/>
      <c r="C89" s="1135"/>
    </row>
    <row r="90" spans="1:3" ht="18.75" hidden="1">
      <c r="A90" s="1130" t="s">
        <v>66</v>
      </c>
      <c r="B90" s="1131"/>
      <c r="C90" s="386" t="s">
        <v>333</v>
      </c>
    </row>
    <row r="91" spans="1:3" ht="24.75" customHeight="1" hidden="1">
      <c r="A91" s="1132" t="s">
        <v>6</v>
      </c>
      <c r="B91" s="1133"/>
      <c r="C91" s="395">
        <v>1</v>
      </c>
    </row>
    <row r="92" spans="1:3" ht="24.75" customHeight="1" hidden="1">
      <c r="A92" s="393" t="s">
        <v>51</v>
      </c>
      <c r="B92" s="394" t="s">
        <v>341</v>
      </c>
      <c r="C92" s="396">
        <f>SUM(C93:C98)</f>
        <v>2</v>
      </c>
    </row>
    <row r="93" spans="1:3" ht="24.75" customHeight="1" hidden="1">
      <c r="A93" s="5" t="s">
        <v>53</v>
      </c>
      <c r="B93" s="33" t="s">
        <v>148</v>
      </c>
      <c r="C93" s="397"/>
    </row>
    <row r="94" spans="1:3" ht="24.75" customHeight="1" hidden="1">
      <c r="A94" s="5" t="s">
        <v>54</v>
      </c>
      <c r="B94" s="33" t="s">
        <v>149</v>
      </c>
      <c r="C94" s="397"/>
    </row>
    <row r="95" spans="1:3" ht="24.75" customHeight="1" hidden="1">
      <c r="A95" s="5" t="s">
        <v>137</v>
      </c>
      <c r="B95" s="33" t="s">
        <v>150</v>
      </c>
      <c r="C95" s="397">
        <v>2</v>
      </c>
    </row>
    <row r="96" spans="1:3" ht="24.75" customHeight="1" hidden="1">
      <c r="A96" s="5" t="s">
        <v>139</v>
      </c>
      <c r="B96" s="33" t="s">
        <v>151</v>
      </c>
      <c r="C96" s="397"/>
    </row>
    <row r="97" spans="1:3" ht="24.75" customHeight="1" hidden="1">
      <c r="A97" s="5" t="s">
        <v>141</v>
      </c>
      <c r="B97" s="33" t="s">
        <v>152</v>
      </c>
      <c r="C97" s="397"/>
    </row>
    <row r="98" spans="1:3" ht="24.75" customHeight="1" hidden="1">
      <c r="A98" s="5" t="s">
        <v>143</v>
      </c>
      <c r="B98" s="33" t="s">
        <v>153</v>
      </c>
      <c r="C98" s="397"/>
    </row>
    <row r="99" spans="1:3" ht="24.75" customHeight="1" hidden="1">
      <c r="A99" s="393" t="s">
        <v>52</v>
      </c>
      <c r="B99" s="394" t="s">
        <v>339</v>
      </c>
      <c r="C99" s="396">
        <f>SUM(C100:C101)</f>
        <v>0</v>
      </c>
    </row>
    <row r="100" spans="1:3" ht="24.75" customHeight="1" hidden="1">
      <c r="A100" s="5" t="s">
        <v>55</v>
      </c>
      <c r="B100" s="33" t="s">
        <v>154</v>
      </c>
      <c r="C100" s="397"/>
    </row>
    <row r="101" spans="1:3" ht="24.75" customHeight="1" hidden="1">
      <c r="A101" s="5" t="s">
        <v>56</v>
      </c>
      <c r="B101" s="33" t="s">
        <v>155</v>
      </c>
      <c r="C101" s="397"/>
    </row>
    <row r="102" spans="1:3" ht="24.75" customHeight="1" hidden="1">
      <c r="A102" s="393" t="s">
        <v>57</v>
      </c>
      <c r="B102" s="394" t="s">
        <v>146</v>
      </c>
      <c r="C102" s="396">
        <f>SUM(C103:C105)</f>
        <v>0</v>
      </c>
    </row>
    <row r="103" spans="1:3" ht="24.75" customHeight="1" hidden="1">
      <c r="A103" s="5" t="s">
        <v>156</v>
      </c>
      <c r="B103" s="36" t="s">
        <v>157</v>
      </c>
      <c r="C103" s="397"/>
    </row>
    <row r="104" spans="1:3" ht="24.75" customHeight="1" hidden="1">
      <c r="A104" s="5" t="s">
        <v>158</v>
      </c>
      <c r="B104" s="33" t="s">
        <v>159</v>
      </c>
      <c r="C104" s="397"/>
    </row>
    <row r="105" spans="1:3" ht="24.75" customHeight="1" hidden="1">
      <c r="A105" s="5" t="s">
        <v>160</v>
      </c>
      <c r="B105" s="33" t="s">
        <v>161</v>
      </c>
      <c r="C105" s="397"/>
    </row>
    <row r="106" spans="1:3" ht="24.75" customHeight="1" hidden="1">
      <c r="A106" s="393" t="s">
        <v>69</v>
      </c>
      <c r="B106" s="394" t="s">
        <v>340</v>
      </c>
      <c r="C106" s="396">
        <f>SUM(C107:C112)</f>
        <v>0</v>
      </c>
    </row>
    <row r="107" spans="1:3" ht="24.75" customHeight="1" hidden="1">
      <c r="A107" s="5" t="s">
        <v>162</v>
      </c>
      <c r="B107" s="33" t="s">
        <v>163</v>
      </c>
      <c r="C107" s="397"/>
    </row>
    <row r="108" spans="1:3" ht="24.75" customHeight="1" hidden="1">
      <c r="A108" s="5" t="s">
        <v>164</v>
      </c>
      <c r="B108" s="33" t="s">
        <v>165</v>
      </c>
      <c r="C108" s="397"/>
    </row>
    <row r="109" spans="1:3" ht="24.75" customHeight="1" hidden="1">
      <c r="A109" s="5" t="s">
        <v>166</v>
      </c>
      <c r="B109" s="33" t="s">
        <v>167</v>
      </c>
      <c r="C109" s="397"/>
    </row>
    <row r="110" spans="1:3" ht="24.75" customHeight="1" hidden="1">
      <c r="A110" s="5" t="s">
        <v>168</v>
      </c>
      <c r="B110" s="33" t="s">
        <v>151</v>
      </c>
      <c r="C110" s="397"/>
    </row>
    <row r="111" spans="1:3" ht="24.75" customHeight="1" hidden="1">
      <c r="A111" s="5" t="s">
        <v>169</v>
      </c>
      <c r="B111" s="33" t="s">
        <v>152</v>
      </c>
      <c r="C111" s="397"/>
    </row>
    <row r="112" spans="1:3" ht="24.75" customHeight="1" hidden="1">
      <c r="A112" s="5" t="s">
        <v>170</v>
      </c>
      <c r="B112" s="33" t="s">
        <v>171</v>
      </c>
      <c r="C112" s="397"/>
    </row>
    <row r="113" spans="1:3" ht="24.75" customHeight="1" hidden="1">
      <c r="A113" s="393" t="s">
        <v>70</v>
      </c>
      <c r="B113" s="394" t="s">
        <v>342</v>
      </c>
      <c r="C113" s="396">
        <f>SUM(C114:C116)</f>
        <v>46</v>
      </c>
    </row>
    <row r="114" spans="1:3" ht="24.75" customHeight="1" hidden="1">
      <c r="A114" s="5" t="s">
        <v>172</v>
      </c>
      <c r="B114" s="33" t="s">
        <v>163</v>
      </c>
      <c r="C114" s="397">
        <v>43</v>
      </c>
    </row>
    <row r="115" spans="1:3" ht="24.75" customHeight="1" hidden="1">
      <c r="A115" s="5" t="s">
        <v>173</v>
      </c>
      <c r="B115" s="33" t="s">
        <v>165</v>
      </c>
      <c r="C115" s="397"/>
    </row>
    <row r="116" spans="1:3" ht="24.75" customHeight="1" hidden="1">
      <c r="A116" s="5" t="s">
        <v>174</v>
      </c>
      <c r="B116" s="33" t="s">
        <v>175</v>
      </c>
      <c r="C116" s="397">
        <v>3</v>
      </c>
    </row>
    <row r="117" ht="15.75" hidden="1"/>
    <row r="118" ht="15.75" hidden="1"/>
    <row r="119" ht="15.75" hidden="1"/>
    <row r="120" ht="15.75" hidden="1"/>
    <row r="121" ht="15.75" hidden="1"/>
    <row r="122" ht="15.75" hidden="1"/>
    <row r="123" ht="15.75" hidden="1"/>
    <row r="124" ht="15.75" customHeight="1" hidden="1"/>
    <row r="125" ht="15.75" hidden="1"/>
    <row r="126" ht="15.75" hidden="1"/>
    <row r="127" spans="1:3" ht="16.5" customHeight="1" hidden="1">
      <c r="A127" s="1134" t="s">
        <v>176</v>
      </c>
      <c r="B127" s="1135"/>
      <c r="C127" s="1135"/>
    </row>
    <row r="128" spans="1:3" ht="18.75" hidden="1">
      <c r="A128" s="1130" t="s">
        <v>66</v>
      </c>
      <c r="B128" s="1131"/>
      <c r="C128" s="386" t="s">
        <v>333</v>
      </c>
    </row>
    <row r="129" spans="1:3" ht="15.75" hidden="1">
      <c r="A129" s="1132" t="s">
        <v>6</v>
      </c>
      <c r="B129" s="1133"/>
      <c r="C129" s="395">
        <v>1</v>
      </c>
    </row>
    <row r="130" spans="1:3" ht="24.75" customHeight="1" hidden="1">
      <c r="A130" s="393" t="s">
        <v>51</v>
      </c>
      <c r="B130" s="394" t="s">
        <v>341</v>
      </c>
      <c r="C130" s="396">
        <f>SUM(C131:C136)</f>
        <v>0</v>
      </c>
    </row>
    <row r="131" spans="1:3" ht="24.75" customHeight="1" hidden="1">
      <c r="A131" s="5" t="s">
        <v>53</v>
      </c>
      <c r="B131" s="33" t="s">
        <v>148</v>
      </c>
      <c r="C131" s="397"/>
    </row>
    <row r="132" spans="1:3" ht="24.75" customHeight="1" hidden="1">
      <c r="A132" s="5" t="s">
        <v>54</v>
      </c>
      <c r="B132" s="33" t="s">
        <v>149</v>
      </c>
      <c r="C132" s="397"/>
    </row>
    <row r="133" spans="1:3" ht="24.75" customHeight="1" hidden="1">
      <c r="A133" s="5" t="s">
        <v>137</v>
      </c>
      <c r="B133" s="33" t="s">
        <v>150</v>
      </c>
      <c r="C133" s="397"/>
    </row>
    <row r="134" spans="1:3" ht="24.75" customHeight="1" hidden="1">
      <c r="A134" s="5" t="s">
        <v>139</v>
      </c>
      <c r="B134" s="33" t="s">
        <v>151</v>
      </c>
      <c r="C134" s="397"/>
    </row>
    <row r="135" spans="1:3" ht="24.75" customHeight="1" hidden="1">
      <c r="A135" s="5" t="s">
        <v>141</v>
      </c>
      <c r="B135" s="33" t="s">
        <v>152</v>
      </c>
      <c r="C135" s="397"/>
    </row>
    <row r="136" spans="1:3" ht="24.75" customHeight="1" hidden="1">
      <c r="A136" s="5" t="s">
        <v>143</v>
      </c>
      <c r="B136" s="33" t="s">
        <v>153</v>
      </c>
      <c r="C136" s="397"/>
    </row>
    <row r="137" spans="1:3" ht="24.75" customHeight="1" hidden="1">
      <c r="A137" s="393" t="s">
        <v>52</v>
      </c>
      <c r="B137" s="394" t="s">
        <v>339</v>
      </c>
      <c r="C137" s="396">
        <f>SUM(C138:C139)</f>
        <v>0</v>
      </c>
    </row>
    <row r="138" spans="1:3" ht="24.75" customHeight="1" hidden="1">
      <c r="A138" s="5" t="s">
        <v>55</v>
      </c>
      <c r="B138" s="33" t="s">
        <v>154</v>
      </c>
      <c r="C138" s="397"/>
    </row>
    <row r="139" spans="1:3" ht="24.75" customHeight="1" hidden="1">
      <c r="A139" s="5" t="s">
        <v>56</v>
      </c>
      <c r="B139" s="33" t="s">
        <v>155</v>
      </c>
      <c r="C139" s="397"/>
    </row>
    <row r="140" spans="1:3" ht="24.75" customHeight="1" hidden="1">
      <c r="A140" s="393" t="s">
        <v>57</v>
      </c>
      <c r="B140" s="394" t="s">
        <v>146</v>
      </c>
      <c r="C140" s="396">
        <f>SUM(C141:C143)</f>
        <v>12</v>
      </c>
    </row>
    <row r="141" spans="1:3" ht="24.75" customHeight="1" hidden="1">
      <c r="A141" s="5" t="s">
        <v>156</v>
      </c>
      <c r="B141" s="36" t="s">
        <v>157</v>
      </c>
      <c r="C141" s="397">
        <v>12</v>
      </c>
    </row>
    <row r="142" spans="1:3" ht="24.75" customHeight="1" hidden="1">
      <c r="A142" s="5" t="s">
        <v>158</v>
      </c>
      <c r="B142" s="33" t="s">
        <v>159</v>
      </c>
      <c r="C142" s="397"/>
    </row>
    <row r="143" spans="1:3" ht="24.75" customHeight="1" hidden="1">
      <c r="A143" s="5" t="s">
        <v>160</v>
      </c>
      <c r="B143" s="33" t="s">
        <v>161</v>
      </c>
      <c r="C143" s="397"/>
    </row>
    <row r="144" spans="1:3" ht="24.75" customHeight="1" hidden="1">
      <c r="A144" s="393" t="s">
        <v>69</v>
      </c>
      <c r="B144" s="394" t="s">
        <v>340</v>
      </c>
      <c r="C144" s="396">
        <f>SUM(C145:C150)</f>
        <v>0</v>
      </c>
    </row>
    <row r="145" spans="1:3" ht="24.75" customHeight="1" hidden="1">
      <c r="A145" s="5" t="s">
        <v>162</v>
      </c>
      <c r="B145" s="33" t="s">
        <v>163</v>
      </c>
      <c r="C145" s="397"/>
    </row>
    <row r="146" spans="1:3" ht="24.75" customHeight="1" hidden="1">
      <c r="A146" s="5" t="s">
        <v>164</v>
      </c>
      <c r="B146" s="33" t="s">
        <v>165</v>
      </c>
      <c r="C146" s="397"/>
    </row>
    <row r="147" spans="1:3" ht="24.75" customHeight="1" hidden="1">
      <c r="A147" s="5" t="s">
        <v>166</v>
      </c>
      <c r="B147" s="33" t="s">
        <v>167</v>
      </c>
      <c r="C147" s="397"/>
    </row>
    <row r="148" spans="1:3" ht="24.75" customHeight="1" hidden="1">
      <c r="A148" s="5" t="s">
        <v>168</v>
      </c>
      <c r="B148" s="33" t="s">
        <v>151</v>
      </c>
      <c r="C148" s="397"/>
    </row>
    <row r="149" spans="1:3" ht="24.75" customHeight="1" hidden="1">
      <c r="A149" s="5" t="s">
        <v>169</v>
      </c>
      <c r="B149" s="33" t="s">
        <v>152</v>
      </c>
      <c r="C149" s="397"/>
    </row>
    <row r="150" spans="1:3" ht="24.75" customHeight="1" hidden="1">
      <c r="A150" s="5" t="s">
        <v>170</v>
      </c>
      <c r="B150" s="33" t="s">
        <v>171</v>
      </c>
      <c r="C150" s="397"/>
    </row>
    <row r="151" spans="1:3" ht="24.75" customHeight="1" hidden="1">
      <c r="A151" s="393" t="s">
        <v>70</v>
      </c>
      <c r="B151" s="394" t="s">
        <v>342</v>
      </c>
      <c r="C151" s="396">
        <f>SUM(C152:C154)</f>
        <v>19</v>
      </c>
    </row>
    <row r="152" spans="1:3" ht="24.75" customHeight="1" hidden="1">
      <c r="A152" s="5" t="s">
        <v>172</v>
      </c>
      <c r="B152" s="33" t="s">
        <v>163</v>
      </c>
      <c r="C152" s="397"/>
    </row>
    <row r="153" spans="1:3" ht="24.75" customHeight="1" hidden="1">
      <c r="A153" s="5" t="s">
        <v>173</v>
      </c>
      <c r="B153" s="33" t="s">
        <v>165</v>
      </c>
      <c r="C153" s="397"/>
    </row>
    <row r="154" spans="1:3" ht="24.75" customHeight="1" hidden="1">
      <c r="A154" s="5" t="s">
        <v>174</v>
      </c>
      <c r="B154" s="33" t="s">
        <v>175</v>
      </c>
      <c r="C154" s="397">
        <v>19</v>
      </c>
    </row>
    <row r="155" ht="15.75" hidden="1"/>
    <row r="156" ht="15.75" hidden="1"/>
    <row r="157" ht="15.75" hidden="1"/>
    <row r="158" ht="15.75" hidden="1"/>
    <row r="159" ht="15.75" hidden="1"/>
    <row r="160" ht="15.75" hidden="1"/>
    <row r="161" ht="15.75" hidden="1"/>
    <row r="162" ht="15.75" hidden="1"/>
    <row r="163" ht="15.75" hidden="1"/>
    <row r="164" ht="15.75" customHeight="1" hidden="1"/>
    <row r="165" ht="15.75" hidden="1"/>
    <row r="166" ht="15.75" hidden="1"/>
    <row r="167" spans="1:3" ht="16.5" customHeight="1" hidden="1">
      <c r="A167" s="1134" t="s">
        <v>176</v>
      </c>
      <c r="B167" s="1135"/>
      <c r="C167" s="1135"/>
    </row>
    <row r="168" spans="1:3" ht="18.75" hidden="1">
      <c r="A168" s="1130" t="s">
        <v>66</v>
      </c>
      <c r="B168" s="1131"/>
      <c r="C168" s="386" t="s">
        <v>333</v>
      </c>
    </row>
    <row r="169" spans="1:3" ht="15.75" hidden="1">
      <c r="A169" s="1132" t="s">
        <v>6</v>
      </c>
      <c r="B169" s="1133"/>
      <c r="C169" s="395">
        <v>1</v>
      </c>
    </row>
    <row r="170" spans="1:3" ht="24.75" customHeight="1" hidden="1">
      <c r="A170" s="393" t="s">
        <v>51</v>
      </c>
      <c r="B170" s="394" t="s">
        <v>341</v>
      </c>
      <c r="C170" s="396">
        <f>SUM(C171:C176)</f>
        <v>0</v>
      </c>
    </row>
    <row r="171" spans="1:3" ht="24.75" customHeight="1" hidden="1">
      <c r="A171" s="5" t="s">
        <v>53</v>
      </c>
      <c r="B171" s="33" t="s">
        <v>148</v>
      </c>
      <c r="C171" s="397"/>
    </row>
    <row r="172" spans="1:3" ht="24.75" customHeight="1" hidden="1">
      <c r="A172" s="5" t="s">
        <v>54</v>
      </c>
      <c r="B172" s="33" t="s">
        <v>149</v>
      </c>
      <c r="C172" s="397"/>
    </row>
    <row r="173" spans="1:3" ht="24.75" customHeight="1" hidden="1">
      <c r="A173" s="5" t="s">
        <v>137</v>
      </c>
      <c r="B173" s="33" t="s">
        <v>150</v>
      </c>
      <c r="C173" s="397"/>
    </row>
    <row r="174" spans="1:3" ht="24.75" customHeight="1" hidden="1">
      <c r="A174" s="5" t="s">
        <v>139</v>
      </c>
      <c r="B174" s="33" t="s">
        <v>151</v>
      </c>
      <c r="C174" s="397"/>
    </row>
    <row r="175" spans="1:3" ht="24.75" customHeight="1" hidden="1">
      <c r="A175" s="5" t="s">
        <v>141</v>
      </c>
      <c r="B175" s="33" t="s">
        <v>152</v>
      </c>
      <c r="C175" s="397"/>
    </row>
    <row r="176" spans="1:3" ht="24.75" customHeight="1" hidden="1">
      <c r="A176" s="5" t="s">
        <v>143</v>
      </c>
      <c r="B176" s="33" t="s">
        <v>153</v>
      </c>
      <c r="C176" s="397"/>
    </row>
    <row r="177" spans="1:3" ht="24.75" customHeight="1" hidden="1">
      <c r="A177" s="393" t="s">
        <v>52</v>
      </c>
      <c r="B177" s="394" t="s">
        <v>339</v>
      </c>
      <c r="C177" s="396">
        <f>SUM(C178:C179)</f>
        <v>0</v>
      </c>
    </row>
    <row r="178" spans="1:3" ht="24.75" customHeight="1" hidden="1">
      <c r="A178" s="5" t="s">
        <v>55</v>
      </c>
      <c r="B178" s="33" t="s">
        <v>154</v>
      </c>
      <c r="C178" s="397"/>
    </row>
    <row r="179" spans="1:3" ht="24.75" customHeight="1" hidden="1">
      <c r="A179" s="5" t="s">
        <v>56</v>
      </c>
      <c r="B179" s="33" t="s">
        <v>155</v>
      </c>
      <c r="C179" s="397"/>
    </row>
    <row r="180" spans="1:3" ht="24.75" customHeight="1" hidden="1">
      <c r="A180" s="393" t="s">
        <v>57</v>
      </c>
      <c r="B180" s="394" t="s">
        <v>146</v>
      </c>
      <c r="C180" s="396">
        <f>SUM(C181:C183)</f>
        <v>0</v>
      </c>
    </row>
    <row r="181" spans="1:3" ht="24.75" customHeight="1" hidden="1">
      <c r="A181" s="5" t="s">
        <v>156</v>
      </c>
      <c r="B181" s="36" t="s">
        <v>157</v>
      </c>
      <c r="C181" s="397"/>
    </row>
    <row r="182" spans="1:3" ht="24.75" customHeight="1" hidden="1">
      <c r="A182" s="5" t="s">
        <v>158</v>
      </c>
      <c r="B182" s="33" t="s">
        <v>159</v>
      </c>
      <c r="C182" s="397"/>
    </row>
    <row r="183" spans="1:3" ht="24.75" customHeight="1" hidden="1">
      <c r="A183" s="5" t="s">
        <v>160</v>
      </c>
      <c r="B183" s="33" t="s">
        <v>161</v>
      </c>
      <c r="C183" s="397"/>
    </row>
    <row r="184" spans="1:3" ht="24.75" customHeight="1" hidden="1">
      <c r="A184" s="393" t="s">
        <v>69</v>
      </c>
      <c r="B184" s="394" t="s">
        <v>340</v>
      </c>
      <c r="C184" s="396">
        <f>SUM(C185:C190)</f>
        <v>1</v>
      </c>
    </row>
    <row r="185" spans="1:3" ht="24.75" customHeight="1" hidden="1">
      <c r="A185" s="5" t="s">
        <v>162</v>
      </c>
      <c r="B185" s="33" t="s">
        <v>163</v>
      </c>
      <c r="C185" s="397">
        <v>1</v>
      </c>
    </row>
    <row r="186" spans="1:3" ht="24.75" customHeight="1" hidden="1">
      <c r="A186" s="5" t="s">
        <v>164</v>
      </c>
      <c r="B186" s="33" t="s">
        <v>165</v>
      </c>
      <c r="C186" s="397">
        <v>0</v>
      </c>
    </row>
    <row r="187" spans="1:3" ht="24.75" customHeight="1" hidden="1">
      <c r="A187" s="5" t="s">
        <v>166</v>
      </c>
      <c r="B187" s="33" t="s">
        <v>167</v>
      </c>
      <c r="C187" s="397">
        <v>0</v>
      </c>
    </row>
    <row r="188" spans="1:3" ht="24.75" customHeight="1" hidden="1">
      <c r="A188" s="5" t="s">
        <v>168</v>
      </c>
      <c r="B188" s="33" t="s">
        <v>151</v>
      </c>
      <c r="C188" s="397">
        <v>0</v>
      </c>
    </row>
    <row r="189" spans="1:3" ht="24.75" customHeight="1" hidden="1">
      <c r="A189" s="5" t="s">
        <v>169</v>
      </c>
      <c r="B189" s="33" t="s">
        <v>152</v>
      </c>
      <c r="C189" s="397">
        <v>0</v>
      </c>
    </row>
    <row r="190" spans="1:3" ht="24.75" customHeight="1" hidden="1">
      <c r="A190" s="5" t="s">
        <v>170</v>
      </c>
      <c r="B190" s="33" t="s">
        <v>171</v>
      </c>
      <c r="C190" s="397">
        <v>0</v>
      </c>
    </row>
    <row r="191" spans="1:3" ht="24.75" customHeight="1" hidden="1">
      <c r="A191" s="393" t="s">
        <v>70</v>
      </c>
      <c r="B191" s="394" t="s">
        <v>342</v>
      </c>
      <c r="C191" s="396">
        <f>SUM(C192:C194)</f>
        <v>74</v>
      </c>
    </row>
    <row r="192" spans="1:3" ht="24.75" customHeight="1" hidden="1">
      <c r="A192" s="5" t="s">
        <v>172</v>
      </c>
      <c r="B192" s="33" t="s">
        <v>163</v>
      </c>
      <c r="C192" s="397">
        <v>66</v>
      </c>
    </row>
    <row r="193" spans="1:3" ht="24.75" customHeight="1" hidden="1">
      <c r="A193" s="5" t="s">
        <v>173</v>
      </c>
      <c r="B193" s="33" t="s">
        <v>165</v>
      </c>
      <c r="C193" s="397">
        <v>0</v>
      </c>
    </row>
    <row r="194" spans="1:3" ht="24.75" customHeight="1" hidden="1">
      <c r="A194" s="5" t="s">
        <v>174</v>
      </c>
      <c r="B194" s="33" t="s">
        <v>175</v>
      </c>
      <c r="C194" s="397">
        <v>8</v>
      </c>
    </row>
    <row r="195" ht="15.75" hidden="1"/>
    <row r="196" ht="15.75" hidden="1"/>
    <row r="197" ht="15.75" hidden="1"/>
    <row r="198" ht="15.75" hidden="1"/>
    <row r="199" ht="15.75" hidden="1"/>
    <row r="200" ht="15.75" hidden="1"/>
    <row r="201" ht="15.75" hidden="1"/>
    <row r="202" ht="15.75" hidden="1"/>
    <row r="203" ht="15.75" customHeight="1" hidden="1"/>
    <row r="204" ht="15.75" hidden="1"/>
    <row r="205" ht="15.75" hidden="1"/>
    <row r="206" spans="1:3" ht="16.5" customHeight="1" hidden="1">
      <c r="A206" s="1134" t="s">
        <v>176</v>
      </c>
      <c r="B206" s="1135"/>
      <c r="C206" s="1135"/>
    </row>
    <row r="207" spans="1:3" ht="18.75" hidden="1">
      <c r="A207" s="1130" t="s">
        <v>66</v>
      </c>
      <c r="B207" s="1131"/>
      <c r="C207" s="386" t="s">
        <v>333</v>
      </c>
    </row>
    <row r="208" spans="1:3" ht="15.75" hidden="1">
      <c r="A208" s="1132" t="s">
        <v>6</v>
      </c>
      <c r="B208" s="1133"/>
      <c r="C208" s="395">
        <v>1</v>
      </c>
    </row>
    <row r="209" spans="1:3" ht="24.75" customHeight="1" hidden="1">
      <c r="A209" s="393" t="s">
        <v>51</v>
      </c>
      <c r="B209" s="394" t="s">
        <v>341</v>
      </c>
      <c r="C209" s="396">
        <f>SUM(C210:C215)</f>
        <v>0</v>
      </c>
    </row>
    <row r="210" spans="1:3" ht="24.75" customHeight="1" hidden="1">
      <c r="A210" s="5" t="s">
        <v>53</v>
      </c>
      <c r="B210" s="33" t="s">
        <v>148</v>
      </c>
      <c r="C210" s="397"/>
    </row>
    <row r="211" spans="1:3" ht="24.75" customHeight="1" hidden="1">
      <c r="A211" s="5" t="s">
        <v>54</v>
      </c>
      <c r="B211" s="33" t="s">
        <v>149</v>
      </c>
      <c r="C211" s="397"/>
    </row>
    <row r="212" spans="1:3" ht="24.75" customHeight="1" hidden="1">
      <c r="A212" s="5" t="s">
        <v>137</v>
      </c>
      <c r="B212" s="33" t="s">
        <v>150</v>
      </c>
      <c r="C212" s="397"/>
    </row>
    <row r="213" spans="1:3" ht="24.75" customHeight="1" hidden="1">
      <c r="A213" s="5" t="s">
        <v>139</v>
      </c>
      <c r="B213" s="33" t="s">
        <v>151</v>
      </c>
      <c r="C213" s="397"/>
    </row>
    <row r="214" spans="1:3" ht="24.75" customHeight="1" hidden="1">
      <c r="A214" s="5" t="s">
        <v>141</v>
      </c>
      <c r="B214" s="33" t="s">
        <v>152</v>
      </c>
      <c r="C214" s="397"/>
    </row>
    <row r="215" spans="1:3" ht="24.75" customHeight="1" hidden="1">
      <c r="A215" s="5" t="s">
        <v>143</v>
      </c>
      <c r="B215" s="33" t="s">
        <v>153</v>
      </c>
      <c r="C215" s="397"/>
    </row>
    <row r="216" spans="1:3" ht="24.75" customHeight="1" hidden="1">
      <c r="A216" s="393" t="s">
        <v>52</v>
      </c>
      <c r="B216" s="394" t="s">
        <v>339</v>
      </c>
      <c r="C216" s="396">
        <f>SUM(C217:C218)</f>
        <v>0</v>
      </c>
    </row>
    <row r="217" spans="1:3" ht="24.75" customHeight="1" hidden="1">
      <c r="A217" s="5" t="s">
        <v>55</v>
      </c>
      <c r="B217" s="33" t="s">
        <v>154</v>
      </c>
      <c r="C217" s="397"/>
    </row>
    <row r="218" spans="1:3" ht="24.75" customHeight="1" hidden="1">
      <c r="A218" s="5" t="s">
        <v>56</v>
      </c>
      <c r="B218" s="33" t="s">
        <v>155</v>
      </c>
      <c r="C218" s="397"/>
    </row>
    <row r="219" spans="1:3" ht="24.75" customHeight="1" hidden="1">
      <c r="A219" s="393" t="s">
        <v>57</v>
      </c>
      <c r="B219" s="394" t="s">
        <v>146</v>
      </c>
      <c r="C219" s="396">
        <f>SUM(C220:C222)</f>
        <v>0</v>
      </c>
    </row>
    <row r="220" spans="1:3" ht="24.75" customHeight="1" hidden="1">
      <c r="A220" s="5" t="s">
        <v>156</v>
      </c>
      <c r="B220" s="36" t="s">
        <v>157</v>
      </c>
      <c r="C220" s="397"/>
    </row>
    <row r="221" spans="1:3" ht="24.75" customHeight="1" hidden="1">
      <c r="A221" s="5" t="s">
        <v>158</v>
      </c>
      <c r="B221" s="33" t="s">
        <v>159</v>
      </c>
      <c r="C221" s="397"/>
    </row>
    <row r="222" spans="1:3" ht="24.75" customHeight="1" hidden="1">
      <c r="A222" s="5" t="s">
        <v>160</v>
      </c>
      <c r="B222" s="33" t="s">
        <v>161</v>
      </c>
      <c r="C222" s="397"/>
    </row>
    <row r="223" spans="1:3" ht="24.75" customHeight="1" hidden="1">
      <c r="A223" s="393" t="s">
        <v>69</v>
      </c>
      <c r="B223" s="394" t="s">
        <v>340</v>
      </c>
      <c r="C223" s="396">
        <f>SUM(C224:C229)</f>
        <v>0</v>
      </c>
    </row>
    <row r="224" spans="1:3" ht="24.75" customHeight="1" hidden="1">
      <c r="A224" s="5" t="s">
        <v>162</v>
      </c>
      <c r="B224" s="33" t="s">
        <v>163</v>
      </c>
      <c r="C224" s="397"/>
    </row>
    <row r="225" spans="1:3" ht="24.75" customHeight="1" hidden="1">
      <c r="A225" s="5" t="s">
        <v>164</v>
      </c>
      <c r="B225" s="33" t="s">
        <v>165</v>
      </c>
      <c r="C225" s="397"/>
    </row>
    <row r="226" spans="1:3" ht="24.75" customHeight="1" hidden="1">
      <c r="A226" s="5" t="s">
        <v>166</v>
      </c>
      <c r="B226" s="33" t="s">
        <v>167</v>
      </c>
      <c r="C226" s="397"/>
    </row>
    <row r="227" spans="1:3" ht="24.75" customHeight="1" hidden="1">
      <c r="A227" s="5" t="s">
        <v>168</v>
      </c>
      <c r="B227" s="33" t="s">
        <v>151</v>
      </c>
      <c r="C227" s="397"/>
    </row>
    <row r="228" spans="1:3" ht="24.75" customHeight="1" hidden="1">
      <c r="A228" s="5" t="s">
        <v>169</v>
      </c>
      <c r="B228" s="33" t="s">
        <v>152</v>
      </c>
      <c r="C228" s="397"/>
    </row>
    <row r="229" spans="1:3" ht="24.75" customHeight="1" hidden="1">
      <c r="A229" s="5" t="s">
        <v>170</v>
      </c>
      <c r="B229" s="33" t="s">
        <v>171</v>
      </c>
      <c r="C229" s="397"/>
    </row>
    <row r="230" spans="1:3" ht="24.75" customHeight="1" hidden="1">
      <c r="A230" s="393" t="s">
        <v>70</v>
      </c>
      <c r="B230" s="394" t="s">
        <v>342</v>
      </c>
      <c r="C230" s="396">
        <f>SUM(C231:C233)</f>
        <v>7</v>
      </c>
    </row>
    <row r="231" spans="1:3" ht="24.75" customHeight="1" hidden="1">
      <c r="A231" s="5" t="s">
        <v>172</v>
      </c>
      <c r="B231" s="33" t="s">
        <v>163</v>
      </c>
      <c r="C231" s="397">
        <v>7</v>
      </c>
    </row>
    <row r="232" spans="1:3" ht="24.75" customHeight="1" hidden="1">
      <c r="A232" s="5" t="s">
        <v>173</v>
      </c>
      <c r="B232" s="33" t="s">
        <v>165</v>
      </c>
      <c r="C232" s="397">
        <v>0</v>
      </c>
    </row>
    <row r="233" spans="1:3" ht="24.75" customHeight="1" hidden="1">
      <c r="A233" s="5" t="s">
        <v>174</v>
      </c>
      <c r="B233" s="33" t="s">
        <v>175</v>
      </c>
      <c r="C233" s="397">
        <v>0</v>
      </c>
    </row>
    <row r="234" ht="15.75" hidden="1"/>
    <row r="235" ht="15.75" hidden="1"/>
    <row r="236" ht="15.75" hidden="1"/>
    <row r="237" ht="15.75" hidden="1"/>
    <row r="238" ht="15.75" hidden="1"/>
    <row r="239" ht="15.75" hidden="1"/>
    <row r="240" ht="15.75" hidden="1"/>
    <row r="241" ht="15.75" customHeight="1" hidden="1"/>
    <row r="242" ht="15.75" hidden="1"/>
    <row r="243" ht="15.75" hidden="1"/>
    <row r="244" spans="1:3" ht="16.5" customHeight="1" hidden="1">
      <c r="A244" s="1134" t="s">
        <v>176</v>
      </c>
      <c r="B244" s="1135"/>
      <c r="C244" s="1135"/>
    </row>
    <row r="245" spans="1:3" ht="18.75" hidden="1">
      <c r="A245" s="1130" t="s">
        <v>66</v>
      </c>
      <c r="B245" s="1131"/>
      <c r="C245" s="386" t="s">
        <v>333</v>
      </c>
    </row>
    <row r="246" spans="1:3" ht="15.75" hidden="1">
      <c r="A246" s="1132" t="s">
        <v>6</v>
      </c>
      <c r="B246" s="1133"/>
      <c r="C246" s="395">
        <v>1</v>
      </c>
    </row>
    <row r="247" spans="1:3" ht="24.75" customHeight="1" hidden="1">
      <c r="A247" s="393" t="s">
        <v>51</v>
      </c>
      <c r="B247" s="394" t="s">
        <v>341</v>
      </c>
      <c r="C247" s="396">
        <f>SUM(C248:C253)</f>
        <v>0</v>
      </c>
    </row>
    <row r="248" spans="1:3" ht="24.75" customHeight="1" hidden="1">
      <c r="A248" s="5" t="s">
        <v>53</v>
      </c>
      <c r="B248" s="33" t="s">
        <v>148</v>
      </c>
      <c r="C248" s="397"/>
    </row>
    <row r="249" spans="1:3" ht="24.75" customHeight="1" hidden="1">
      <c r="A249" s="5" t="s">
        <v>54</v>
      </c>
      <c r="B249" s="33" t="s">
        <v>149</v>
      </c>
      <c r="C249" s="397"/>
    </row>
    <row r="250" spans="1:3" ht="24.75" customHeight="1" hidden="1">
      <c r="A250" s="5" t="s">
        <v>137</v>
      </c>
      <c r="B250" s="33" t="s">
        <v>150</v>
      </c>
      <c r="C250" s="397"/>
    </row>
    <row r="251" spans="1:3" ht="24.75" customHeight="1" hidden="1">
      <c r="A251" s="5" t="s">
        <v>139</v>
      </c>
      <c r="B251" s="33" t="s">
        <v>151</v>
      </c>
      <c r="C251" s="397"/>
    </row>
    <row r="252" spans="1:3" ht="24.75" customHeight="1" hidden="1">
      <c r="A252" s="5" t="s">
        <v>141</v>
      </c>
      <c r="B252" s="33" t="s">
        <v>152</v>
      </c>
      <c r="C252" s="397"/>
    </row>
    <row r="253" spans="1:3" ht="24.75" customHeight="1" hidden="1">
      <c r="A253" s="5" t="s">
        <v>143</v>
      </c>
      <c r="B253" s="33" t="s">
        <v>153</v>
      </c>
      <c r="C253" s="397"/>
    </row>
    <row r="254" spans="1:3" ht="24.75" customHeight="1" hidden="1">
      <c r="A254" s="393" t="s">
        <v>52</v>
      </c>
      <c r="B254" s="394" t="s">
        <v>339</v>
      </c>
      <c r="C254" s="396">
        <f>SUM(C255:C256)</f>
        <v>0</v>
      </c>
    </row>
    <row r="255" spans="1:3" ht="24.75" customHeight="1" hidden="1">
      <c r="A255" s="5" t="s">
        <v>55</v>
      </c>
      <c r="B255" s="33" t="s">
        <v>154</v>
      </c>
      <c r="C255" s="397"/>
    </row>
    <row r="256" spans="1:3" ht="24.75" customHeight="1" hidden="1">
      <c r="A256" s="5" t="s">
        <v>56</v>
      </c>
      <c r="B256" s="33" t="s">
        <v>155</v>
      </c>
      <c r="C256" s="397"/>
    </row>
    <row r="257" spans="1:3" ht="24.75" customHeight="1" hidden="1">
      <c r="A257" s="393" t="s">
        <v>57</v>
      </c>
      <c r="B257" s="394" t="s">
        <v>146</v>
      </c>
      <c r="C257" s="396">
        <f>SUM(C258:C260)</f>
        <v>0</v>
      </c>
    </row>
    <row r="258" spans="1:3" ht="24.75" customHeight="1" hidden="1">
      <c r="A258" s="5" t="s">
        <v>156</v>
      </c>
      <c r="B258" s="36" t="s">
        <v>157</v>
      </c>
      <c r="C258" s="397"/>
    </row>
    <row r="259" spans="1:3" ht="24.75" customHeight="1" hidden="1">
      <c r="A259" s="5" t="s">
        <v>158</v>
      </c>
      <c r="B259" s="33" t="s">
        <v>159</v>
      </c>
      <c r="C259" s="397"/>
    </row>
    <row r="260" spans="1:3" ht="24.75" customHeight="1" hidden="1">
      <c r="A260" s="5" t="s">
        <v>160</v>
      </c>
      <c r="B260" s="33" t="s">
        <v>161</v>
      </c>
      <c r="C260" s="397"/>
    </row>
    <row r="261" spans="1:3" ht="24.75" customHeight="1" hidden="1">
      <c r="A261" s="393" t="s">
        <v>69</v>
      </c>
      <c r="B261" s="394" t="s">
        <v>340</v>
      </c>
      <c r="C261" s="396">
        <f>SUM(C262:C267)</f>
        <v>0</v>
      </c>
    </row>
    <row r="262" spans="1:3" ht="24.75" customHeight="1" hidden="1">
      <c r="A262" s="5" t="s">
        <v>162</v>
      </c>
      <c r="B262" s="33" t="s">
        <v>163</v>
      </c>
      <c r="C262" s="397"/>
    </row>
    <row r="263" spans="1:3" ht="24.75" customHeight="1" hidden="1">
      <c r="A263" s="5" t="s">
        <v>164</v>
      </c>
      <c r="B263" s="33" t="s">
        <v>165</v>
      </c>
      <c r="C263" s="397"/>
    </row>
    <row r="264" spans="1:3" ht="24.75" customHeight="1" hidden="1">
      <c r="A264" s="5" t="s">
        <v>166</v>
      </c>
      <c r="B264" s="33" t="s">
        <v>167</v>
      </c>
      <c r="C264" s="397"/>
    </row>
    <row r="265" spans="1:3" ht="24.75" customHeight="1" hidden="1">
      <c r="A265" s="5" t="s">
        <v>168</v>
      </c>
      <c r="B265" s="33" t="s">
        <v>151</v>
      </c>
      <c r="C265" s="397"/>
    </row>
    <row r="266" spans="1:3" ht="24.75" customHeight="1" hidden="1">
      <c r="A266" s="5" t="s">
        <v>169</v>
      </c>
      <c r="B266" s="33" t="s">
        <v>152</v>
      </c>
      <c r="C266" s="397"/>
    </row>
    <row r="267" spans="1:3" ht="24.75" customHeight="1" hidden="1">
      <c r="A267" s="5" t="s">
        <v>170</v>
      </c>
      <c r="B267" s="33" t="s">
        <v>171</v>
      </c>
      <c r="C267" s="397"/>
    </row>
    <row r="268" spans="1:3" ht="24.75" customHeight="1" hidden="1">
      <c r="A268" s="393" t="s">
        <v>70</v>
      </c>
      <c r="B268" s="394" t="s">
        <v>342</v>
      </c>
      <c r="C268" s="396">
        <f>SUM(C269:C271)</f>
        <v>45</v>
      </c>
    </row>
    <row r="269" spans="1:3" ht="24.75" customHeight="1" hidden="1">
      <c r="A269" s="5" t="s">
        <v>172</v>
      </c>
      <c r="B269" s="33" t="s">
        <v>163</v>
      </c>
      <c r="C269" s="397">
        <v>45</v>
      </c>
    </row>
    <row r="270" spans="1:3" ht="24.75" customHeight="1" hidden="1">
      <c r="A270" s="5" t="s">
        <v>173</v>
      </c>
      <c r="B270" s="33" t="s">
        <v>165</v>
      </c>
      <c r="C270" s="397">
        <v>0</v>
      </c>
    </row>
    <row r="271" spans="1:3" ht="24.75" customHeight="1" hidden="1">
      <c r="A271" s="5" t="s">
        <v>174</v>
      </c>
      <c r="B271" s="33" t="s">
        <v>175</v>
      </c>
      <c r="C271" s="397">
        <v>0</v>
      </c>
    </row>
    <row r="272" ht="15.75" hidden="1"/>
    <row r="273" ht="15.75" hidden="1"/>
    <row r="274" ht="15.75" hidden="1"/>
    <row r="275" ht="15.75" hidden="1"/>
    <row r="276" ht="15.75" hidden="1"/>
    <row r="277" ht="15.75" hidden="1"/>
    <row r="278" ht="15.75" hidden="1"/>
    <row r="279" ht="15.75" hidden="1"/>
    <row r="280" ht="15.75" hidden="1"/>
    <row r="281" ht="15.75" customHeight="1" hidden="1"/>
    <row r="282" ht="15.75" hidden="1"/>
    <row r="283" ht="15.75" hidden="1"/>
    <row r="284" spans="1:3" ht="16.5" customHeight="1" hidden="1">
      <c r="A284" s="1134" t="s">
        <v>176</v>
      </c>
      <c r="B284" s="1135"/>
      <c r="C284" s="1135"/>
    </row>
    <row r="285" spans="1:3" ht="18.75" hidden="1">
      <c r="A285" s="1130" t="s">
        <v>66</v>
      </c>
      <c r="B285" s="1131"/>
      <c r="C285" s="386" t="s">
        <v>333</v>
      </c>
    </row>
    <row r="286" spans="1:3" ht="15.75" hidden="1">
      <c r="A286" s="1132" t="s">
        <v>6</v>
      </c>
      <c r="B286" s="1133"/>
      <c r="C286" s="395">
        <v>1</v>
      </c>
    </row>
    <row r="287" spans="1:3" ht="24.75" customHeight="1" hidden="1">
      <c r="A287" s="393" t="s">
        <v>51</v>
      </c>
      <c r="B287" s="394" t="s">
        <v>341</v>
      </c>
      <c r="C287" s="396">
        <f>SUM(C288:C293)</f>
        <v>0</v>
      </c>
    </row>
    <row r="288" spans="1:3" ht="24.75" customHeight="1" hidden="1">
      <c r="A288" s="5" t="s">
        <v>53</v>
      </c>
      <c r="B288" s="33" t="s">
        <v>148</v>
      </c>
      <c r="C288" s="397"/>
    </row>
    <row r="289" spans="1:3" ht="24.75" customHeight="1" hidden="1">
      <c r="A289" s="5" t="s">
        <v>54</v>
      </c>
      <c r="B289" s="33" t="s">
        <v>149</v>
      </c>
      <c r="C289" s="397"/>
    </row>
    <row r="290" spans="1:3" ht="24.75" customHeight="1" hidden="1">
      <c r="A290" s="5" t="s">
        <v>137</v>
      </c>
      <c r="B290" s="33" t="s">
        <v>150</v>
      </c>
      <c r="C290" s="397"/>
    </row>
    <row r="291" spans="1:3" ht="24.75" customHeight="1" hidden="1">
      <c r="A291" s="5" t="s">
        <v>139</v>
      </c>
      <c r="B291" s="33" t="s">
        <v>151</v>
      </c>
      <c r="C291" s="397"/>
    </row>
    <row r="292" spans="1:3" ht="24.75" customHeight="1" hidden="1">
      <c r="A292" s="5" t="s">
        <v>141</v>
      </c>
      <c r="B292" s="33" t="s">
        <v>152</v>
      </c>
      <c r="C292" s="397"/>
    </row>
    <row r="293" spans="1:3" ht="24.75" customHeight="1" hidden="1">
      <c r="A293" s="5" t="s">
        <v>143</v>
      </c>
      <c r="B293" s="33" t="s">
        <v>153</v>
      </c>
      <c r="C293" s="397"/>
    </row>
    <row r="294" spans="1:3" ht="24.75" customHeight="1" hidden="1">
      <c r="A294" s="393" t="s">
        <v>52</v>
      </c>
      <c r="B294" s="394" t="s">
        <v>339</v>
      </c>
      <c r="C294" s="396">
        <f>SUM(C295:C296)</f>
        <v>0</v>
      </c>
    </row>
    <row r="295" spans="1:3" ht="24.75" customHeight="1" hidden="1">
      <c r="A295" s="5" t="s">
        <v>55</v>
      </c>
      <c r="B295" s="33" t="s">
        <v>154</v>
      </c>
      <c r="C295" s="397"/>
    </row>
    <row r="296" spans="1:3" ht="24.75" customHeight="1" hidden="1">
      <c r="A296" s="5" t="s">
        <v>56</v>
      </c>
      <c r="B296" s="33" t="s">
        <v>155</v>
      </c>
      <c r="C296" s="397"/>
    </row>
    <row r="297" spans="1:3" ht="24.75" customHeight="1" hidden="1">
      <c r="A297" s="393" t="s">
        <v>57</v>
      </c>
      <c r="B297" s="394" t="s">
        <v>146</v>
      </c>
      <c r="C297" s="396">
        <f>SUM(C298:C300)</f>
        <v>0</v>
      </c>
    </row>
    <row r="298" spans="1:3" ht="24.75" customHeight="1" hidden="1">
      <c r="A298" s="5" t="s">
        <v>156</v>
      </c>
      <c r="B298" s="36" t="s">
        <v>157</v>
      </c>
      <c r="C298" s="397"/>
    </row>
    <row r="299" spans="1:3" ht="24.75" customHeight="1" hidden="1">
      <c r="A299" s="5" t="s">
        <v>158</v>
      </c>
      <c r="B299" s="33" t="s">
        <v>159</v>
      </c>
      <c r="C299" s="397"/>
    </row>
    <row r="300" spans="1:3" ht="24.75" customHeight="1" hidden="1">
      <c r="A300" s="5" t="s">
        <v>160</v>
      </c>
      <c r="B300" s="33" t="s">
        <v>161</v>
      </c>
      <c r="C300" s="397"/>
    </row>
    <row r="301" spans="1:3" ht="24.75" customHeight="1" hidden="1">
      <c r="A301" s="393" t="s">
        <v>69</v>
      </c>
      <c r="B301" s="394" t="s">
        <v>340</v>
      </c>
      <c r="C301" s="396">
        <f>SUM(C302:C307)</f>
        <v>0</v>
      </c>
    </row>
    <row r="302" spans="1:3" ht="24.75" customHeight="1" hidden="1">
      <c r="A302" s="5" t="s">
        <v>162</v>
      </c>
      <c r="B302" s="33" t="s">
        <v>163</v>
      </c>
      <c r="C302" s="397"/>
    </row>
    <row r="303" spans="1:3" ht="24.75" customHeight="1" hidden="1">
      <c r="A303" s="5" t="s">
        <v>164</v>
      </c>
      <c r="B303" s="33" t="s">
        <v>165</v>
      </c>
      <c r="C303" s="397"/>
    </row>
    <row r="304" spans="1:3" ht="24.75" customHeight="1" hidden="1">
      <c r="A304" s="5" t="s">
        <v>166</v>
      </c>
      <c r="B304" s="33" t="s">
        <v>167</v>
      </c>
      <c r="C304" s="397"/>
    </row>
    <row r="305" spans="1:3" ht="24.75" customHeight="1" hidden="1">
      <c r="A305" s="5" t="s">
        <v>168</v>
      </c>
      <c r="B305" s="33" t="s">
        <v>151</v>
      </c>
      <c r="C305" s="397"/>
    </row>
    <row r="306" spans="1:3" ht="24.75" customHeight="1" hidden="1">
      <c r="A306" s="5" t="s">
        <v>169</v>
      </c>
      <c r="B306" s="33" t="s">
        <v>152</v>
      </c>
      <c r="C306" s="397"/>
    </row>
    <row r="307" spans="1:3" ht="24.75" customHeight="1" hidden="1">
      <c r="A307" s="5" t="s">
        <v>170</v>
      </c>
      <c r="B307" s="33" t="s">
        <v>171</v>
      </c>
      <c r="C307" s="397"/>
    </row>
    <row r="308" spans="1:3" ht="24.75" customHeight="1" hidden="1">
      <c r="A308" s="393" t="s">
        <v>70</v>
      </c>
      <c r="B308" s="394" t="s">
        <v>342</v>
      </c>
      <c r="C308" s="396">
        <f>SUM(C309:C311)</f>
        <v>11</v>
      </c>
    </row>
    <row r="309" spans="1:3" ht="24.75" customHeight="1" hidden="1">
      <c r="A309" s="5" t="s">
        <v>172</v>
      </c>
      <c r="B309" s="33" t="s">
        <v>163</v>
      </c>
      <c r="C309" s="397">
        <v>9</v>
      </c>
    </row>
    <row r="310" spans="1:3" ht="24.75" customHeight="1" hidden="1">
      <c r="A310" s="5" t="s">
        <v>173</v>
      </c>
      <c r="B310" s="33" t="s">
        <v>165</v>
      </c>
      <c r="C310" s="397">
        <v>0</v>
      </c>
    </row>
    <row r="311" spans="1:3" ht="24.75" customHeight="1" hidden="1">
      <c r="A311" s="5" t="s">
        <v>174</v>
      </c>
      <c r="B311" s="33" t="s">
        <v>175</v>
      </c>
      <c r="C311" s="397">
        <v>2</v>
      </c>
    </row>
    <row r="312" ht="15.75" hidden="1"/>
    <row r="313" ht="15.75" hidden="1"/>
    <row r="314" ht="15.75" hidden="1"/>
    <row r="315" ht="15.75" hidden="1"/>
    <row r="316" ht="15.75" hidden="1"/>
    <row r="317" ht="15.75" hidden="1"/>
    <row r="318" ht="15.75" hidden="1"/>
    <row r="319" ht="15.75" customHeight="1" hidden="1"/>
    <row r="320" ht="15.75" hidden="1"/>
    <row r="321" ht="15.75" hidden="1"/>
    <row r="322" spans="1:3" ht="16.5" customHeight="1" hidden="1">
      <c r="A322" s="1134" t="s">
        <v>176</v>
      </c>
      <c r="B322" s="1135"/>
      <c r="C322" s="1135"/>
    </row>
    <row r="323" spans="1:3" ht="18.75" hidden="1">
      <c r="A323" s="1130" t="s">
        <v>66</v>
      </c>
      <c r="B323" s="1131"/>
      <c r="C323" s="386" t="s">
        <v>333</v>
      </c>
    </row>
    <row r="324" spans="1:3" ht="15.75" hidden="1">
      <c r="A324" s="1132" t="s">
        <v>6</v>
      </c>
      <c r="B324" s="1133"/>
      <c r="C324" s="395">
        <v>1</v>
      </c>
    </row>
    <row r="325" spans="1:3" ht="24.75" customHeight="1" hidden="1">
      <c r="A325" s="393" t="s">
        <v>51</v>
      </c>
      <c r="B325" s="394" t="s">
        <v>341</v>
      </c>
      <c r="C325" s="396">
        <f>SUM(C326:C331)</f>
        <v>0</v>
      </c>
    </row>
    <row r="326" spans="1:3" ht="24.75" customHeight="1" hidden="1">
      <c r="A326" s="5" t="s">
        <v>53</v>
      </c>
      <c r="B326" s="33" t="s">
        <v>148</v>
      </c>
      <c r="C326" s="397"/>
    </row>
    <row r="327" spans="1:3" ht="24.75" customHeight="1" hidden="1">
      <c r="A327" s="5" t="s">
        <v>54</v>
      </c>
      <c r="B327" s="33" t="s">
        <v>149</v>
      </c>
      <c r="C327" s="397"/>
    </row>
    <row r="328" spans="1:3" ht="24.75" customHeight="1" hidden="1">
      <c r="A328" s="5" t="s">
        <v>137</v>
      </c>
      <c r="B328" s="33" t="s">
        <v>150</v>
      </c>
      <c r="C328" s="397"/>
    </row>
    <row r="329" spans="1:3" ht="24.75" customHeight="1" hidden="1">
      <c r="A329" s="5" t="s">
        <v>139</v>
      </c>
      <c r="B329" s="33" t="s">
        <v>151</v>
      </c>
      <c r="C329" s="397"/>
    </row>
    <row r="330" spans="1:3" ht="24.75" customHeight="1" hidden="1">
      <c r="A330" s="5" t="s">
        <v>141</v>
      </c>
      <c r="B330" s="33" t="s">
        <v>152</v>
      </c>
      <c r="C330" s="397"/>
    </row>
    <row r="331" spans="1:3" ht="24.75" customHeight="1" hidden="1">
      <c r="A331" s="5" t="s">
        <v>143</v>
      </c>
      <c r="B331" s="33" t="s">
        <v>153</v>
      </c>
      <c r="C331" s="397"/>
    </row>
    <row r="332" spans="1:3" ht="24.75" customHeight="1" hidden="1">
      <c r="A332" s="393" t="s">
        <v>52</v>
      </c>
      <c r="B332" s="394" t="s">
        <v>339</v>
      </c>
      <c r="C332" s="396">
        <f>SUM(C333:C334)</f>
        <v>0</v>
      </c>
    </row>
    <row r="333" spans="1:3" ht="24.75" customHeight="1" hidden="1">
      <c r="A333" s="5" t="s">
        <v>55</v>
      </c>
      <c r="B333" s="33" t="s">
        <v>154</v>
      </c>
      <c r="C333" s="397"/>
    </row>
    <row r="334" spans="1:3" ht="24.75" customHeight="1" hidden="1">
      <c r="A334" s="5" t="s">
        <v>56</v>
      </c>
      <c r="B334" s="33" t="s">
        <v>155</v>
      </c>
      <c r="C334" s="397"/>
    </row>
    <row r="335" spans="1:3" ht="24.75" customHeight="1" hidden="1">
      <c r="A335" s="393" t="s">
        <v>57</v>
      </c>
      <c r="B335" s="394" t="s">
        <v>146</v>
      </c>
      <c r="C335" s="396">
        <f>SUM(C336:C338)</f>
        <v>0</v>
      </c>
    </row>
    <row r="336" spans="1:3" ht="24.75" customHeight="1" hidden="1">
      <c r="A336" s="5" t="s">
        <v>156</v>
      </c>
      <c r="B336" s="36" t="s">
        <v>157</v>
      </c>
      <c r="C336" s="397"/>
    </row>
    <row r="337" spans="1:3" ht="24.75" customHeight="1" hidden="1">
      <c r="A337" s="5" t="s">
        <v>158</v>
      </c>
      <c r="B337" s="33" t="s">
        <v>159</v>
      </c>
      <c r="C337" s="397"/>
    </row>
    <row r="338" spans="1:3" ht="24.75" customHeight="1" hidden="1">
      <c r="A338" s="5" t="s">
        <v>160</v>
      </c>
      <c r="B338" s="33" t="s">
        <v>161</v>
      </c>
      <c r="C338" s="397"/>
    </row>
    <row r="339" spans="1:3" ht="24.75" customHeight="1" hidden="1">
      <c r="A339" s="393" t="s">
        <v>69</v>
      </c>
      <c r="B339" s="394" t="s">
        <v>340</v>
      </c>
      <c r="C339" s="396">
        <f>SUM(C340:C345)</f>
        <v>0</v>
      </c>
    </row>
    <row r="340" spans="1:3" ht="24.75" customHeight="1" hidden="1">
      <c r="A340" s="5" t="s">
        <v>162</v>
      </c>
      <c r="B340" s="33" t="s">
        <v>163</v>
      </c>
      <c r="C340" s="397"/>
    </row>
    <row r="341" spans="1:3" ht="24.75" customHeight="1" hidden="1">
      <c r="A341" s="5" t="s">
        <v>164</v>
      </c>
      <c r="B341" s="33" t="s">
        <v>165</v>
      </c>
      <c r="C341" s="397"/>
    </row>
    <row r="342" spans="1:3" ht="24.75" customHeight="1" hidden="1">
      <c r="A342" s="5" t="s">
        <v>166</v>
      </c>
      <c r="B342" s="33" t="s">
        <v>167</v>
      </c>
      <c r="C342" s="397"/>
    </row>
    <row r="343" spans="1:3" ht="24.75" customHeight="1" hidden="1">
      <c r="A343" s="5" t="s">
        <v>168</v>
      </c>
      <c r="B343" s="33" t="s">
        <v>151</v>
      </c>
      <c r="C343" s="397"/>
    </row>
    <row r="344" spans="1:3" ht="24.75" customHeight="1" hidden="1">
      <c r="A344" s="5" t="s">
        <v>169</v>
      </c>
      <c r="B344" s="33" t="s">
        <v>152</v>
      </c>
      <c r="C344" s="397"/>
    </row>
    <row r="345" spans="1:3" ht="24.75" customHeight="1" hidden="1">
      <c r="A345" s="5" t="s">
        <v>170</v>
      </c>
      <c r="B345" s="33" t="s">
        <v>171</v>
      </c>
      <c r="C345" s="397"/>
    </row>
    <row r="346" spans="1:3" ht="24.75" customHeight="1" hidden="1">
      <c r="A346" s="393" t="s">
        <v>70</v>
      </c>
      <c r="B346" s="394" t="s">
        <v>342</v>
      </c>
      <c r="C346" s="396">
        <f>SUM(C347:C349)</f>
        <v>16</v>
      </c>
    </row>
    <row r="347" spans="1:3" ht="24.75" customHeight="1" hidden="1">
      <c r="A347" s="5" t="s">
        <v>172</v>
      </c>
      <c r="B347" s="33" t="s">
        <v>163</v>
      </c>
      <c r="C347" s="397">
        <v>16</v>
      </c>
    </row>
    <row r="348" spans="1:3" ht="24.75" customHeight="1" hidden="1">
      <c r="A348" s="5" t="s">
        <v>173</v>
      </c>
      <c r="B348" s="33" t="s">
        <v>165</v>
      </c>
      <c r="C348" s="397"/>
    </row>
    <row r="349" spans="1:3" ht="24.75" customHeight="1" hidden="1">
      <c r="A349" s="5" t="s">
        <v>174</v>
      </c>
      <c r="B349" s="33" t="s">
        <v>175</v>
      </c>
      <c r="C349" s="397"/>
    </row>
    <row r="350" ht="15.75" hidden="1"/>
    <row r="351" ht="15.75" hidden="1"/>
    <row r="352" ht="15.75" hidden="1"/>
    <row r="353" ht="15.75" hidden="1"/>
    <row r="354" ht="15.75" hidden="1"/>
    <row r="355" ht="15.75" hidden="1"/>
    <row r="356" ht="15.75" customHeight="1" hidden="1"/>
    <row r="357" ht="15.75" hidden="1"/>
    <row r="358" ht="15.75" hidden="1"/>
    <row r="359" spans="1:3" ht="16.5" customHeight="1" hidden="1">
      <c r="A359" s="1134" t="s">
        <v>176</v>
      </c>
      <c r="B359" s="1135"/>
      <c r="C359" s="1135"/>
    </row>
    <row r="360" spans="1:3" ht="18.75" hidden="1">
      <c r="A360" s="1130" t="s">
        <v>66</v>
      </c>
      <c r="B360" s="1131"/>
      <c r="C360" s="386" t="s">
        <v>333</v>
      </c>
    </row>
    <row r="361" spans="1:3" ht="15.75" hidden="1">
      <c r="A361" s="1132" t="s">
        <v>6</v>
      </c>
      <c r="B361" s="1133"/>
      <c r="C361" s="395">
        <v>1</v>
      </c>
    </row>
    <row r="362" spans="1:3" ht="24.75" customHeight="1" hidden="1">
      <c r="A362" s="393" t="s">
        <v>51</v>
      </c>
      <c r="B362" s="394" t="s">
        <v>341</v>
      </c>
      <c r="C362" s="396">
        <f>SUM(C363:C368)</f>
        <v>2</v>
      </c>
    </row>
    <row r="363" spans="1:3" ht="24.75" customHeight="1" hidden="1">
      <c r="A363" s="5" t="s">
        <v>53</v>
      </c>
      <c r="B363" s="33" t="s">
        <v>148</v>
      </c>
      <c r="C363" s="397">
        <v>2</v>
      </c>
    </row>
    <row r="364" spans="1:3" ht="24.75" customHeight="1" hidden="1">
      <c r="A364" s="5" t="s">
        <v>54</v>
      </c>
      <c r="B364" s="33" t="s">
        <v>149</v>
      </c>
      <c r="C364" s="397">
        <v>0</v>
      </c>
    </row>
    <row r="365" spans="1:3" ht="24.75" customHeight="1" hidden="1">
      <c r="A365" s="5" t="s">
        <v>137</v>
      </c>
      <c r="B365" s="33" t="s">
        <v>150</v>
      </c>
      <c r="C365" s="397">
        <v>0</v>
      </c>
    </row>
    <row r="366" spans="1:3" ht="24.75" customHeight="1" hidden="1">
      <c r="A366" s="5" t="s">
        <v>139</v>
      </c>
      <c r="B366" s="33" t="s">
        <v>151</v>
      </c>
      <c r="C366" s="397">
        <v>0</v>
      </c>
    </row>
    <row r="367" spans="1:3" ht="24.75" customHeight="1" hidden="1">
      <c r="A367" s="5" t="s">
        <v>141</v>
      </c>
      <c r="B367" s="33" t="s">
        <v>152</v>
      </c>
      <c r="C367" s="397">
        <v>0</v>
      </c>
    </row>
    <row r="368" spans="1:3" ht="24.75" customHeight="1" hidden="1">
      <c r="A368" s="5" t="s">
        <v>143</v>
      </c>
      <c r="B368" s="33" t="s">
        <v>153</v>
      </c>
      <c r="C368" s="397">
        <v>0</v>
      </c>
    </row>
    <row r="369" spans="1:3" ht="24.75" customHeight="1" hidden="1">
      <c r="A369" s="393" t="s">
        <v>52</v>
      </c>
      <c r="B369" s="394" t="s">
        <v>339</v>
      </c>
      <c r="C369" s="396">
        <f>SUM(C370:C371)</f>
        <v>0</v>
      </c>
    </row>
    <row r="370" spans="1:3" ht="24.75" customHeight="1" hidden="1">
      <c r="A370" s="5" t="s">
        <v>55</v>
      </c>
      <c r="B370" s="33" t="s">
        <v>154</v>
      </c>
      <c r="C370" s="397"/>
    </row>
    <row r="371" spans="1:3" ht="24.75" customHeight="1" hidden="1">
      <c r="A371" s="5" t="s">
        <v>56</v>
      </c>
      <c r="B371" s="33" t="s">
        <v>155</v>
      </c>
      <c r="C371" s="397"/>
    </row>
    <row r="372" spans="1:3" ht="24.75" customHeight="1" hidden="1">
      <c r="A372" s="393" t="s">
        <v>57</v>
      </c>
      <c r="B372" s="394" t="s">
        <v>146</v>
      </c>
      <c r="C372" s="396">
        <f>SUM(C373:C375)</f>
        <v>10</v>
      </c>
    </row>
    <row r="373" spans="1:3" ht="24.75" customHeight="1" hidden="1">
      <c r="A373" s="5" t="s">
        <v>156</v>
      </c>
      <c r="B373" s="36" t="s">
        <v>157</v>
      </c>
      <c r="C373" s="397">
        <v>0</v>
      </c>
    </row>
    <row r="374" spans="1:3" ht="24.75" customHeight="1" hidden="1">
      <c r="A374" s="5" t="s">
        <v>158</v>
      </c>
      <c r="B374" s="33" t="s">
        <v>159</v>
      </c>
      <c r="C374" s="397">
        <v>10</v>
      </c>
    </row>
    <row r="375" spans="1:3" ht="24.75" customHeight="1" hidden="1">
      <c r="A375" s="5" t="s">
        <v>160</v>
      </c>
      <c r="B375" s="33" t="s">
        <v>161</v>
      </c>
      <c r="C375" s="397">
        <v>0</v>
      </c>
    </row>
    <row r="376" spans="1:3" ht="24.75" customHeight="1" hidden="1">
      <c r="A376" s="393" t="s">
        <v>69</v>
      </c>
      <c r="B376" s="394" t="s">
        <v>340</v>
      </c>
      <c r="C376" s="396">
        <f>SUM(C377:C382)</f>
        <v>0</v>
      </c>
    </row>
    <row r="377" spans="1:3" ht="24.75" customHeight="1" hidden="1">
      <c r="A377" s="5" t="s">
        <v>162</v>
      </c>
      <c r="B377" s="33" t="s">
        <v>163</v>
      </c>
      <c r="C377" s="397"/>
    </row>
    <row r="378" spans="1:3" ht="24.75" customHeight="1" hidden="1">
      <c r="A378" s="5" t="s">
        <v>164</v>
      </c>
      <c r="B378" s="33" t="s">
        <v>165</v>
      </c>
      <c r="C378" s="397"/>
    </row>
    <row r="379" spans="1:3" ht="24.75" customHeight="1" hidden="1">
      <c r="A379" s="5" t="s">
        <v>166</v>
      </c>
      <c r="B379" s="33" t="s">
        <v>167</v>
      </c>
      <c r="C379" s="397"/>
    </row>
    <row r="380" spans="1:3" ht="24.75" customHeight="1" hidden="1">
      <c r="A380" s="5" t="s">
        <v>168</v>
      </c>
      <c r="B380" s="33" t="s">
        <v>151</v>
      </c>
      <c r="C380" s="397"/>
    </row>
    <row r="381" spans="1:3" ht="24.75" customHeight="1" hidden="1">
      <c r="A381" s="5" t="s">
        <v>169</v>
      </c>
      <c r="B381" s="33" t="s">
        <v>152</v>
      </c>
      <c r="C381" s="397"/>
    </row>
    <row r="382" spans="1:3" ht="24.75" customHeight="1" hidden="1">
      <c r="A382" s="5" t="s">
        <v>170</v>
      </c>
      <c r="B382" s="33" t="s">
        <v>171</v>
      </c>
      <c r="C382" s="397"/>
    </row>
    <row r="383" spans="1:3" ht="24.75" customHeight="1" hidden="1">
      <c r="A383" s="393" t="s">
        <v>70</v>
      </c>
      <c r="B383" s="394" t="s">
        <v>342</v>
      </c>
      <c r="C383" s="396">
        <f>SUM(C384:C386)</f>
        <v>30</v>
      </c>
    </row>
    <row r="384" spans="1:3" ht="24.75" customHeight="1" hidden="1">
      <c r="A384" s="5" t="s">
        <v>172</v>
      </c>
      <c r="B384" s="33" t="s">
        <v>163</v>
      </c>
      <c r="C384" s="397">
        <v>30</v>
      </c>
    </row>
    <row r="385" spans="1:3" ht="24.75" customHeight="1" hidden="1">
      <c r="A385" s="5" t="s">
        <v>173</v>
      </c>
      <c r="B385" s="33" t="s">
        <v>165</v>
      </c>
      <c r="C385" s="397">
        <v>0</v>
      </c>
    </row>
    <row r="386" spans="1:3" ht="24.75" customHeight="1" hidden="1">
      <c r="A386" s="5" t="s">
        <v>174</v>
      </c>
      <c r="B386" s="33" t="s">
        <v>175</v>
      </c>
      <c r="C386" s="397">
        <v>0</v>
      </c>
    </row>
    <row r="387" ht="15.75" hidden="1"/>
    <row r="388" ht="15.75" hidden="1"/>
    <row r="389" ht="15.75" hidden="1"/>
    <row r="390" ht="15.75" hidden="1"/>
    <row r="391" ht="15.75" hidden="1"/>
    <row r="392" ht="15.75" hidden="1"/>
    <row r="393" ht="15.75" hidden="1"/>
    <row r="394" ht="15.75" hidden="1"/>
    <row r="395" ht="15.75" hidden="1"/>
    <row r="396" ht="15.75" hidden="1"/>
    <row r="397" ht="15.75" hidden="1"/>
    <row r="398" ht="15.75" customHeight="1" hidden="1"/>
    <row r="399" ht="15.75" hidden="1"/>
    <row r="400" ht="15.75" hidden="1"/>
    <row r="401" spans="1:3" ht="16.5" customHeight="1" hidden="1">
      <c r="A401" s="1134" t="s">
        <v>176</v>
      </c>
      <c r="B401" s="1135"/>
      <c r="C401" s="1135"/>
    </row>
    <row r="402" spans="1:3" ht="18.75" hidden="1">
      <c r="A402" s="1130" t="s">
        <v>66</v>
      </c>
      <c r="B402" s="1131"/>
      <c r="C402" s="386" t="s">
        <v>333</v>
      </c>
    </row>
    <row r="403" spans="1:3" ht="15.75" hidden="1">
      <c r="A403" s="1132" t="s">
        <v>6</v>
      </c>
      <c r="B403" s="1133"/>
      <c r="C403" s="395">
        <v>1</v>
      </c>
    </row>
    <row r="404" spans="1:3" ht="24.75" customHeight="1" hidden="1">
      <c r="A404" s="393" t="s">
        <v>51</v>
      </c>
      <c r="B404" s="394" t="s">
        <v>341</v>
      </c>
      <c r="C404" s="396">
        <f>SUM(C405:C410)</f>
        <v>0</v>
      </c>
    </row>
    <row r="405" spans="1:3" ht="24.75" customHeight="1" hidden="1">
      <c r="A405" s="5" t="s">
        <v>53</v>
      </c>
      <c r="B405" s="33" t="s">
        <v>148</v>
      </c>
      <c r="C405" s="397"/>
    </row>
    <row r="406" spans="1:3" ht="24.75" customHeight="1" hidden="1">
      <c r="A406" s="5" t="s">
        <v>54</v>
      </c>
      <c r="B406" s="33" t="s">
        <v>149</v>
      </c>
      <c r="C406" s="397"/>
    </row>
    <row r="407" spans="1:3" ht="24.75" customHeight="1" hidden="1">
      <c r="A407" s="5" t="s">
        <v>137</v>
      </c>
      <c r="B407" s="33" t="s">
        <v>150</v>
      </c>
      <c r="C407" s="397"/>
    </row>
    <row r="408" spans="1:3" ht="24.75" customHeight="1" hidden="1">
      <c r="A408" s="5" t="s">
        <v>139</v>
      </c>
      <c r="B408" s="33" t="s">
        <v>151</v>
      </c>
      <c r="C408" s="397"/>
    </row>
    <row r="409" spans="1:3" ht="24.75" customHeight="1" hidden="1">
      <c r="A409" s="5" t="s">
        <v>141</v>
      </c>
      <c r="B409" s="33" t="s">
        <v>152</v>
      </c>
      <c r="C409" s="397"/>
    </row>
    <row r="410" spans="1:3" ht="24.75" customHeight="1" hidden="1">
      <c r="A410" s="5" t="s">
        <v>143</v>
      </c>
      <c r="B410" s="33" t="s">
        <v>153</v>
      </c>
      <c r="C410" s="397"/>
    </row>
    <row r="411" spans="1:3" ht="24.75" customHeight="1" hidden="1">
      <c r="A411" s="393" t="s">
        <v>52</v>
      </c>
      <c r="B411" s="394" t="s">
        <v>339</v>
      </c>
      <c r="C411" s="396">
        <f>SUM(C412:C413)</f>
        <v>0</v>
      </c>
    </row>
    <row r="412" spans="1:3" ht="24.75" customHeight="1" hidden="1">
      <c r="A412" s="5" t="s">
        <v>55</v>
      </c>
      <c r="B412" s="33" t="s">
        <v>154</v>
      </c>
      <c r="C412" s="397"/>
    </row>
    <row r="413" spans="1:3" ht="24.75" customHeight="1" hidden="1">
      <c r="A413" s="5" t="s">
        <v>56</v>
      </c>
      <c r="B413" s="33" t="s">
        <v>155</v>
      </c>
      <c r="C413" s="397"/>
    </row>
    <row r="414" spans="1:3" ht="24.75" customHeight="1" hidden="1">
      <c r="A414" s="393" t="s">
        <v>57</v>
      </c>
      <c r="B414" s="394" t="s">
        <v>146</v>
      </c>
      <c r="C414" s="396">
        <f>SUM(C415:C417)</f>
        <v>0</v>
      </c>
    </row>
    <row r="415" spans="1:3" ht="24.75" customHeight="1" hidden="1">
      <c r="A415" s="5" t="s">
        <v>156</v>
      </c>
      <c r="B415" s="36" t="s">
        <v>157</v>
      </c>
      <c r="C415" s="397"/>
    </row>
    <row r="416" spans="1:3" ht="24.75" customHeight="1" hidden="1">
      <c r="A416" s="5" t="s">
        <v>158</v>
      </c>
      <c r="B416" s="33" t="s">
        <v>159</v>
      </c>
      <c r="C416" s="397"/>
    </row>
    <row r="417" spans="1:3" ht="24.75" customHeight="1" hidden="1">
      <c r="A417" s="5" t="s">
        <v>160</v>
      </c>
      <c r="B417" s="33" t="s">
        <v>161</v>
      </c>
      <c r="C417" s="397"/>
    </row>
    <row r="418" spans="1:3" ht="24.75" customHeight="1" hidden="1">
      <c r="A418" s="393" t="s">
        <v>69</v>
      </c>
      <c r="B418" s="394" t="s">
        <v>340</v>
      </c>
      <c r="C418" s="396">
        <f>SUM(C419:C424)</f>
        <v>0</v>
      </c>
    </row>
    <row r="419" spans="1:3" ht="24.75" customHeight="1" hidden="1">
      <c r="A419" s="5" t="s">
        <v>162</v>
      </c>
      <c r="B419" s="33" t="s">
        <v>163</v>
      </c>
      <c r="C419" s="397"/>
    </row>
    <row r="420" spans="1:3" ht="24.75" customHeight="1" hidden="1">
      <c r="A420" s="5" t="s">
        <v>164</v>
      </c>
      <c r="B420" s="33" t="s">
        <v>165</v>
      </c>
      <c r="C420" s="397"/>
    </row>
    <row r="421" spans="1:3" ht="24.75" customHeight="1" hidden="1">
      <c r="A421" s="5" t="s">
        <v>166</v>
      </c>
      <c r="B421" s="33" t="s">
        <v>167</v>
      </c>
      <c r="C421" s="397"/>
    </row>
    <row r="422" spans="1:3" ht="24.75" customHeight="1" hidden="1">
      <c r="A422" s="5" t="s">
        <v>168</v>
      </c>
      <c r="B422" s="33" t="s">
        <v>151</v>
      </c>
      <c r="C422" s="397"/>
    </row>
    <row r="423" spans="1:3" ht="24.75" customHeight="1" hidden="1">
      <c r="A423" s="5" t="s">
        <v>169</v>
      </c>
      <c r="B423" s="33" t="s">
        <v>152</v>
      </c>
      <c r="C423" s="397"/>
    </row>
    <row r="424" spans="1:3" ht="24.75" customHeight="1" hidden="1">
      <c r="A424" s="5" t="s">
        <v>170</v>
      </c>
      <c r="B424" s="33" t="s">
        <v>171</v>
      </c>
      <c r="C424" s="397"/>
    </row>
    <row r="425" spans="1:3" ht="24.75" customHeight="1" hidden="1">
      <c r="A425" s="393" t="s">
        <v>70</v>
      </c>
      <c r="B425" s="394" t="s">
        <v>342</v>
      </c>
      <c r="C425" s="396">
        <f>SUM(C426:C428)</f>
        <v>31</v>
      </c>
    </row>
    <row r="426" spans="1:3" ht="24.75" customHeight="1" hidden="1">
      <c r="A426" s="5" t="s">
        <v>172</v>
      </c>
      <c r="B426" s="33" t="s">
        <v>163</v>
      </c>
      <c r="C426" s="397">
        <v>31</v>
      </c>
    </row>
    <row r="427" spans="1:3" ht="24.75" customHeight="1" hidden="1">
      <c r="A427" s="5" t="s">
        <v>173</v>
      </c>
      <c r="B427" s="33" t="s">
        <v>165</v>
      </c>
      <c r="C427" s="397">
        <v>0</v>
      </c>
    </row>
    <row r="428" spans="1:3" ht="24.75" customHeight="1" hidden="1">
      <c r="A428" s="5" t="s">
        <v>174</v>
      </c>
      <c r="B428" s="33" t="s">
        <v>175</v>
      </c>
      <c r="C428" s="397">
        <v>0</v>
      </c>
    </row>
    <row r="429" ht="15.75" hidden="1"/>
    <row r="430" ht="15.75" hidden="1"/>
    <row r="431" ht="15.75" hidden="1"/>
    <row r="432" ht="15.75" hidden="1"/>
    <row r="433" ht="15.75" hidden="1"/>
    <row r="434" ht="15.75" customHeight="1" hidden="1"/>
    <row r="435" ht="15.75" hidden="1"/>
    <row r="436" ht="15.75" hidden="1"/>
    <row r="437" spans="1:3" ht="16.5" customHeight="1" hidden="1">
      <c r="A437" s="1134" t="s">
        <v>176</v>
      </c>
      <c r="B437" s="1135"/>
      <c r="C437" s="1135"/>
    </row>
    <row r="438" spans="1:3" ht="18.75" hidden="1">
      <c r="A438" s="1130" t="s">
        <v>66</v>
      </c>
      <c r="B438" s="1131"/>
      <c r="C438" s="386" t="s">
        <v>333</v>
      </c>
    </row>
    <row r="439" spans="1:3" ht="15.75" hidden="1">
      <c r="A439" s="1132" t="s">
        <v>6</v>
      </c>
      <c r="B439" s="1133"/>
      <c r="C439" s="395">
        <v>1</v>
      </c>
    </row>
    <row r="440" spans="1:3" ht="24.75" customHeight="1" hidden="1">
      <c r="A440" s="393" t="s">
        <v>51</v>
      </c>
      <c r="B440" s="394" t="s">
        <v>341</v>
      </c>
      <c r="C440" s="396">
        <f>SUM(C441:C446)</f>
        <v>0</v>
      </c>
    </row>
    <row r="441" spans="1:3" ht="24.75" customHeight="1" hidden="1">
      <c r="A441" s="5" t="s">
        <v>53</v>
      </c>
      <c r="B441" s="33" t="s">
        <v>148</v>
      </c>
      <c r="C441" s="397"/>
    </row>
    <row r="442" spans="1:3" ht="24.75" customHeight="1" hidden="1">
      <c r="A442" s="5" t="s">
        <v>54</v>
      </c>
      <c r="B442" s="33" t="s">
        <v>149</v>
      </c>
      <c r="C442" s="397"/>
    </row>
    <row r="443" spans="1:3" ht="24.75" customHeight="1" hidden="1">
      <c r="A443" s="5" t="s">
        <v>137</v>
      </c>
      <c r="B443" s="33" t="s">
        <v>150</v>
      </c>
      <c r="C443" s="397"/>
    </row>
    <row r="444" spans="1:3" ht="24.75" customHeight="1" hidden="1">
      <c r="A444" s="5" t="s">
        <v>139</v>
      </c>
      <c r="B444" s="33" t="s">
        <v>151</v>
      </c>
      <c r="C444" s="397"/>
    </row>
    <row r="445" spans="1:3" ht="24.75" customHeight="1" hidden="1">
      <c r="A445" s="5" t="s">
        <v>141</v>
      </c>
      <c r="B445" s="33" t="s">
        <v>152</v>
      </c>
      <c r="C445" s="397"/>
    </row>
    <row r="446" spans="1:3" ht="24.75" customHeight="1" hidden="1">
      <c r="A446" s="5" t="s">
        <v>143</v>
      </c>
      <c r="B446" s="33" t="s">
        <v>153</v>
      </c>
      <c r="C446" s="397"/>
    </row>
    <row r="447" spans="1:3" ht="24.75" customHeight="1" hidden="1">
      <c r="A447" s="393" t="s">
        <v>52</v>
      </c>
      <c r="B447" s="394" t="s">
        <v>339</v>
      </c>
      <c r="C447" s="396">
        <f>SUM(C448:C449)</f>
        <v>0</v>
      </c>
    </row>
    <row r="448" spans="1:3" ht="24.75" customHeight="1" hidden="1">
      <c r="A448" s="5" t="s">
        <v>55</v>
      </c>
      <c r="B448" s="33" t="s">
        <v>154</v>
      </c>
      <c r="C448" s="397"/>
    </row>
    <row r="449" spans="1:3" ht="24.75" customHeight="1" hidden="1">
      <c r="A449" s="5" t="s">
        <v>56</v>
      </c>
      <c r="B449" s="33" t="s">
        <v>155</v>
      </c>
      <c r="C449" s="397"/>
    </row>
    <row r="450" spans="1:3" ht="24.75" customHeight="1" hidden="1">
      <c r="A450" s="393" t="s">
        <v>57</v>
      </c>
      <c r="B450" s="394" t="s">
        <v>146</v>
      </c>
      <c r="C450" s="396">
        <f>SUM(C451:C453)</f>
        <v>0</v>
      </c>
    </row>
    <row r="451" spans="1:3" ht="24.75" customHeight="1" hidden="1">
      <c r="A451" s="5" t="s">
        <v>156</v>
      </c>
      <c r="B451" s="36" t="s">
        <v>157</v>
      </c>
      <c r="C451" s="397"/>
    </row>
    <row r="452" spans="1:3" ht="24.75" customHeight="1" hidden="1">
      <c r="A452" s="5" t="s">
        <v>158</v>
      </c>
      <c r="B452" s="33" t="s">
        <v>159</v>
      </c>
      <c r="C452" s="397"/>
    </row>
    <row r="453" spans="1:3" ht="24.75" customHeight="1" hidden="1">
      <c r="A453" s="5" t="s">
        <v>160</v>
      </c>
      <c r="B453" s="33" t="s">
        <v>161</v>
      </c>
      <c r="C453" s="397"/>
    </row>
    <row r="454" spans="1:3" ht="24.75" customHeight="1" hidden="1">
      <c r="A454" s="393" t="s">
        <v>69</v>
      </c>
      <c r="B454" s="394" t="s">
        <v>340</v>
      </c>
      <c r="C454" s="396">
        <f>SUM(C455:C460)</f>
        <v>0</v>
      </c>
    </row>
    <row r="455" spans="1:3" ht="24.75" customHeight="1" hidden="1">
      <c r="A455" s="5" t="s">
        <v>162</v>
      </c>
      <c r="B455" s="33" t="s">
        <v>163</v>
      </c>
      <c r="C455" s="397"/>
    </row>
    <row r="456" spans="1:3" ht="24.75" customHeight="1" hidden="1">
      <c r="A456" s="5" t="s">
        <v>164</v>
      </c>
      <c r="B456" s="33" t="s">
        <v>165</v>
      </c>
      <c r="C456" s="397"/>
    </row>
    <row r="457" spans="1:3" ht="24.75" customHeight="1" hidden="1">
      <c r="A457" s="5" t="s">
        <v>166</v>
      </c>
      <c r="B457" s="33" t="s">
        <v>167</v>
      </c>
      <c r="C457" s="397"/>
    </row>
    <row r="458" spans="1:3" ht="24.75" customHeight="1" hidden="1">
      <c r="A458" s="5" t="s">
        <v>168</v>
      </c>
      <c r="B458" s="33" t="s">
        <v>151</v>
      </c>
      <c r="C458" s="397"/>
    </row>
    <row r="459" spans="1:3" ht="24.75" customHeight="1" hidden="1">
      <c r="A459" s="5" t="s">
        <v>169</v>
      </c>
      <c r="B459" s="33" t="s">
        <v>152</v>
      </c>
      <c r="C459" s="397"/>
    </row>
    <row r="460" spans="1:3" ht="24.75" customHeight="1" hidden="1">
      <c r="A460" s="5" t="s">
        <v>170</v>
      </c>
      <c r="B460" s="33" t="s">
        <v>171</v>
      </c>
      <c r="C460" s="397"/>
    </row>
    <row r="461" spans="1:3" ht="24.75" customHeight="1" hidden="1">
      <c r="A461" s="393" t="s">
        <v>70</v>
      </c>
      <c r="B461" s="394" t="s">
        <v>342</v>
      </c>
      <c r="C461" s="396">
        <f>SUM(C462:C464)</f>
        <v>13</v>
      </c>
    </row>
    <row r="462" spans="1:3" ht="24.75" customHeight="1" hidden="1">
      <c r="A462" s="5" t="s">
        <v>172</v>
      </c>
      <c r="B462" s="33" t="s">
        <v>163</v>
      </c>
      <c r="C462" s="397">
        <v>13</v>
      </c>
    </row>
    <row r="463" spans="1:3" ht="24.75" customHeight="1" hidden="1">
      <c r="A463" s="5" t="s">
        <v>173</v>
      </c>
      <c r="B463" s="33" t="s">
        <v>165</v>
      </c>
      <c r="C463" s="397"/>
    </row>
    <row r="464" spans="1:3" ht="15.75" hidden="1">
      <c r="A464" s="5" t="s">
        <v>174</v>
      </c>
      <c r="B464" s="33" t="s">
        <v>175</v>
      </c>
      <c r="C464" s="397"/>
    </row>
    <row r="465" ht="15.75" hidden="1"/>
    <row r="466" ht="15.75" hidden="1"/>
    <row r="467" ht="15.75" hidden="1"/>
    <row r="468" ht="15.75" hidden="1"/>
    <row r="469" ht="15.75" hidden="1"/>
    <row r="470" ht="15.75" hidden="1"/>
    <row r="471" ht="15.75" hidden="1"/>
    <row r="472" ht="15.75" hidden="1"/>
    <row r="473" ht="15.75" hidden="1"/>
    <row r="474" ht="15.75" customHeight="1" hidden="1"/>
    <row r="475" ht="15.75" hidden="1"/>
    <row r="476" ht="15.75" hidden="1"/>
    <row r="477" spans="1:3" ht="16.5" customHeight="1" hidden="1">
      <c r="A477" s="1134" t="s">
        <v>176</v>
      </c>
      <c r="B477" s="1135"/>
      <c r="C477" s="1135"/>
    </row>
    <row r="478" spans="1:3" ht="18.75" hidden="1">
      <c r="A478" s="1130" t="s">
        <v>66</v>
      </c>
      <c r="B478" s="1131"/>
      <c r="C478" s="386" t="s">
        <v>333</v>
      </c>
    </row>
    <row r="479" spans="1:3" ht="15.75" hidden="1">
      <c r="A479" s="1132" t="s">
        <v>6</v>
      </c>
      <c r="B479" s="1133"/>
      <c r="C479" s="395">
        <v>1</v>
      </c>
    </row>
    <row r="480" spans="1:3" ht="24.75" customHeight="1" hidden="1">
      <c r="A480" s="393" t="s">
        <v>51</v>
      </c>
      <c r="B480" s="394" t="s">
        <v>341</v>
      </c>
      <c r="C480" s="396">
        <f>SUM(C481:C486)</f>
        <v>0</v>
      </c>
    </row>
    <row r="481" spans="1:3" ht="24.75" customHeight="1" hidden="1">
      <c r="A481" s="5" t="s">
        <v>53</v>
      </c>
      <c r="B481" s="33" t="s">
        <v>148</v>
      </c>
      <c r="C481" s="397"/>
    </row>
    <row r="482" spans="1:3" ht="24.75" customHeight="1" hidden="1">
      <c r="A482" s="5" t="s">
        <v>54</v>
      </c>
      <c r="B482" s="33" t="s">
        <v>149</v>
      </c>
      <c r="C482" s="397"/>
    </row>
    <row r="483" spans="1:3" ht="24.75" customHeight="1" hidden="1">
      <c r="A483" s="5" t="s">
        <v>137</v>
      </c>
      <c r="B483" s="33" t="s">
        <v>150</v>
      </c>
      <c r="C483" s="397"/>
    </row>
    <row r="484" spans="1:3" ht="24.75" customHeight="1" hidden="1">
      <c r="A484" s="5" t="s">
        <v>139</v>
      </c>
      <c r="B484" s="33" t="s">
        <v>151</v>
      </c>
      <c r="C484" s="397"/>
    </row>
    <row r="485" spans="1:3" ht="24.75" customHeight="1" hidden="1">
      <c r="A485" s="5" t="s">
        <v>141</v>
      </c>
      <c r="B485" s="33" t="s">
        <v>152</v>
      </c>
      <c r="C485" s="397"/>
    </row>
    <row r="486" spans="1:3" ht="24.75" customHeight="1" hidden="1">
      <c r="A486" s="5" t="s">
        <v>143</v>
      </c>
      <c r="B486" s="33" t="s">
        <v>153</v>
      </c>
      <c r="C486" s="397"/>
    </row>
    <row r="487" spans="1:3" ht="24.75" customHeight="1" hidden="1">
      <c r="A487" s="393" t="s">
        <v>52</v>
      </c>
      <c r="B487" s="394" t="s">
        <v>339</v>
      </c>
      <c r="C487" s="396">
        <f>SUM(C488:C489)</f>
        <v>1</v>
      </c>
    </row>
    <row r="488" spans="1:3" ht="24.75" customHeight="1" hidden="1">
      <c r="A488" s="5" t="s">
        <v>55</v>
      </c>
      <c r="B488" s="33" t="s">
        <v>154</v>
      </c>
      <c r="C488" s="397">
        <v>1</v>
      </c>
    </row>
    <row r="489" spans="1:3" ht="24.75" customHeight="1" hidden="1">
      <c r="A489" s="5" t="s">
        <v>56</v>
      </c>
      <c r="B489" s="33" t="s">
        <v>155</v>
      </c>
      <c r="C489" s="397">
        <v>0</v>
      </c>
    </row>
    <row r="490" spans="1:3" ht="24.75" customHeight="1" hidden="1">
      <c r="A490" s="393" t="s">
        <v>57</v>
      </c>
      <c r="B490" s="394" t="s">
        <v>146</v>
      </c>
      <c r="C490" s="396">
        <f>SUM(C491:C493)</f>
        <v>0</v>
      </c>
    </row>
    <row r="491" spans="1:3" ht="24.75" customHeight="1" hidden="1">
      <c r="A491" s="5" t="s">
        <v>156</v>
      </c>
      <c r="B491" s="36" t="s">
        <v>157</v>
      </c>
      <c r="C491" s="397"/>
    </row>
    <row r="492" spans="1:3" ht="24.75" customHeight="1" hidden="1">
      <c r="A492" s="5" t="s">
        <v>158</v>
      </c>
      <c r="B492" s="33" t="s">
        <v>159</v>
      </c>
      <c r="C492" s="397"/>
    </row>
    <row r="493" spans="1:3" ht="24.75" customHeight="1" hidden="1">
      <c r="A493" s="5" t="s">
        <v>160</v>
      </c>
      <c r="B493" s="33" t="s">
        <v>161</v>
      </c>
      <c r="C493" s="397"/>
    </row>
    <row r="494" spans="1:3" ht="24.75" customHeight="1" hidden="1">
      <c r="A494" s="393" t="s">
        <v>69</v>
      </c>
      <c r="B494" s="394" t="s">
        <v>340</v>
      </c>
      <c r="C494" s="396">
        <f>SUM(C495:C500)</f>
        <v>0</v>
      </c>
    </row>
    <row r="495" spans="1:3" ht="24.75" customHeight="1" hidden="1">
      <c r="A495" s="5" t="s">
        <v>162</v>
      </c>
      <c r="B495" s="33" t="s">
        <v>163</v>
      </c>
      <c r="C495" s="397"/>
    </row>
    <row r="496" spans="1:3" ht="24.75" customHeight="1" hidden="1">
      <c r="A496" s="5" t="s">
        <v>164</v>
      </c>
      <c r="B496" s="33" t="s">
        <v>165</v>
      </c>
      <c r="C496" s="397"/>
    </row>
    <row r="497" spans="1:3" ht="24.75" customHeight="1" hidden="1">
      <c r="A497" s="5" t="s">
        <v>166</v>
      </c>
      <c r="B497" s="33" t="s">
        <v>167</v>
      </c>
      <c r="C497" s="397"/>
    </row>
    <row r="498" spans="1:3" ht="24.75" customHeight="1" hidden="1">
      <c r="A498" s="5" t="s">
        <v>168</v>
      </c>
      <c r="B498" s="33" t="s">
        <v>151</v>
      </c>
      <c r="C498" s="397"/>
    </row>
    <row r="499" spans="1:3" ht="24.75" customHeight="1" hidden="1">
      <c r="A499" s="5" t="s">
        <v>169</v>
      </c>
      <c r="B499" s="33" t="s">
        <v>152</v>
      </c>
      <c r="C499" s="397"/>
    </row>
    <row r="500" spans="1:3" ht="24.75" customHeight="1" hidden="1">
      <c r="A500" s="5" t="s">
        <v>170</v>
      </c>
      <c r="B500" s="33" t="s">
        <v>171</v>
      </c>
      <c r="C500" s="397"/>
    </row>
    <row r="501" spans="1:3" ht="24.75" customHeight="1" hidden="1">
      <c r="A501" s="393" t="s">
        <v>70</v>
      </c>
      <c r="B501" s="394" t="s">
        <v>342</v>
      </c>
      <c r="C501" s="396">
        <f>SUM(C502:C504)</f>
        <v>11</v>
      </c>
    </row>
    <row r="502" spans="1:3" ht="24.75" customHeight="1" hidden="1">
      <c r="A502" s="5" t="s">
        <v>172</v>
      </c>
      <c r="B502" s="33" t="s">
        <v>163</v>
      </c>
      <c r="C502" s="397">
        <v>11</v>
      </c>
    </row>
    <row r="503" spans="1:3" ht="24.75" customHeight="1" hidden="1">
      <c r="A503" s="5" t="s">
        <v>173</v>
      </c>
      <c r="B503" s="33" t="s">
        <v>165</v>
      </c>
      <c r="C503" s="397">
        <v>0</v>
      </c>
    </row>
    <row r="504" spans="1:3" ht="24.75" customHeight="1" hidden="1">
      <c r="A504" s="5" t="s">
        <v>174</v>
      </c>
      <c r="B504" s="33" t="s">
        <v>175</v>
      </c>
      <c r="C504" s="397">
        <v>0</v>
      </c>
    </row>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row r="628" ht="15.75" hidden="1"/>
    <row r="629" ht="15.75" hidden="1"/>
    <row r="630" ht="15.75" hidden="1"/>
    <row r="631" ht="15.75" hidden="1"/>
    <row r="632" ht="15.75" hidden="1"/>
    <row r="633" ht="15.75" hidden="1"/>
    <row r="634" ht="15.75" hidden="1"/>
  </sheetData>
  <sheetProtection/>
  <mergeCells count="64">
    <mergeCell ref="A284:C284"/>
    <mergeCell ref="A1:C1"/>
    <mergeCell ref="A2:B2"/>
    <mergeCell ref="A128:B128"/>
    <mergeCell ref="A89:C89"/>
    <mergeCell ref="A51:C51"/>
    <mergeCell ref="A52:B52"/>
    <mergeCell ref="A53:B53"/>
    <mergeCell ref="A90:B90"/>
    <mergeCell ref="A91:B91"/>
    <mergeCell ref="A167:C167"/>
    <mergeCell ref="A168:B168"/>
    <mergeCell ref="A245:B245"/>
    <mergeCell ref="A246:B246"/>
    <mergeCell ref="A244:C244"/>
    <mergeCell ref="A206:C206"/>
    <mergeCell ref="A207:B207"/>
    <mergeCell ref="A286:B286"/>
    <mergeCell ref="A285:B285"/>
    <mergeCell ref="A323:B323"/>
    <mergeCell ref="A324:B324"/>
    <mergeCell ref="A169:B169"/>
    <mergeCell ref="A3:B3"/>
    <mergeCell ref="A322:C322"/>
    <mergeCell ref="A127:C127"/>
    <mergeCell ref="A208:B208"/>
    <mergeCell ref="A129:B129"/>
    <mergeCell ref="A359:C359"/>
    <mergeCell ref="A437:C437"/>
    <mergeCell ref="A360:B360"/>
    <mergeCell ref="A361:B361"/>
    <mergeCell ref="A402:B402"/>
    <mergeCell ref="A403:B403"/>
    <mergeCell ref="A478:B478"/>
    <mergeCell ref="A479:B479"/>
    <mergeCell ref="A438:B438"/>
    <mergeCell ref="A439:B439"/>
    <mergeCell ref="A477:C477"/>
    <mergeCell ref="A401:C401"/>
    <mergeCell ref="C4:I4"/>
    <mergeCell ref="C5:I5"/>
    <mergeCell ref="C6:I6"/>
    <mergeCell ref="C7:I7"/>
    <mergeCell ref="C8:I8"/>
    <mergeCell ref="C9:I9"/>
    <mergeCell ref="C10:I10"/>
    <mergeCell ref="C11:I11"/>
    <mergeCell ref="C12:I12"/>
    <mergeCell ref="C13:I13"/>
    <mergeCell ref="C14:I14"/>
    <mergeCell ref="C15:I15"/>
    <mergeCell ref="C16:I16"/>
    <mergeCell ref="C17:I17"/>
    <mergeCell ref="C18:I18"/>
    <mergeCell ref="C19:I19"/>
    <mergeCell ref="C20:I20"/>
    <mergeCell ref="C21:I21"/>
    <mergeCell ref="C28:I28"/>
    <mergeCell ref="C22:I22"/>
    <mergeCell ref="C23:I23"/>
    <mergeCell ref="C24:I24"/>
    <mergeCell ref="C25:I25"/>
    <mergeCell ref="C26:I26"/>
    <mergeCell ref="C27:I27"/>
  </mergeCells>
  <printOptions/>
  <pageMargins left="0.2755905511811024" right="0.2362204724409449" top="0.4724409448818898" bottom="0" header="0.5511811023622047" footer="0.2362204724409449"/>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sheetPr>
    <tabColor indexed="51"/>
  </sheetPr>
  <dimension ref="A1:O26"/>
  <sheetViews>
    <sheetView showZeros="0" zoomScaleSheetLayoutView="85" zoomScalePageLayoutView="0" workbookViewId="0" topLeftCell="A13">
      <selection activeCell="D6" sqref="D6:O6"/>
    </sheetView>
  </sheetViews>
  <sheetFormatPr defaultColWidth="9.00390625" defaultRowHeight="15.75"/>
  <cols>
    <col min="1" max="1" width="4.875" style="422" customWidth="1"/>
    <col min="2" max="2" width="22.625" style="387" customWidth="1"/>
    <col min="3" max="3" width="11.00390625" style="387" customWidth="1"/>
    <col min="4" max="4" width="9.125" style="387" customWidth="1"/>
    <col min="5" max="5" width="8.375" style="387" customWidth="1"/>
    <col min="6" max="14" width="7.375" style="387" customWidth="1"/>
    <col min="15" max="15" width="8.125" style="387" customWidth="1"/>
    <col min="16" max="16384" width="9.00390625" style="387" customWidth="1"/>
  </cols>
  <sheetData>
    <row r="1" spans="1:15" ht="21" customHeight="1">
      <c r="A1" s="1122" t="s">
        <v>30</v>
      </c>
      <c r="B1" s="1122"/>
      <c r="C1" s="408"/>
      <c r="D1" s="1123" t="s">
        <v>78</v>
      </c>
      <c r="E1" s="1123"/>
      <c r="F1" s="1123"/>
      <c r="G1" s="1123"/>
      <c r="H1" s="1123"/>
      <c r="I1" s="1123"/>
      <c r="J1" s="1123"/>
      <c r="K1" s="1123"/>
      <c r="L1" s="1119" t="s">
        <v>548</v>
      </c>
      <c r="M1" s="1119"/>
      <c r="N1" s="1119"/>
      <c r="O1" s="1119"/>
    </row>
    <row r="2" spans="1:15" ht="16.5" customHeight="1">
      <c r="A2" s="410" t="s">
        <v>336</v>
      </c>
      <c r="B2" s="410"/>
      <c r="C2" s="410"/>
      <c r="D2" s="1123" t="s">
        <v>177</v>
      </c>
      <c r="E2" s="1123"/>
      <c r="F2" s="1123"/>
      <c r="G2" s="1123"/>
      <c r="H2" s="1123"/>
      <c r="I2" s="1123"/>
      <c r="J2" s="1123"/>
      <c r="K2" s="1123"/>
      <c r="L2" s="1120" t="s">
        <v>659</v>
      </c>
      <c r="M2" s="1120"/>
      <c r="N2" s="1120"/>
      <c r="O2" s="1120"/>
    </row>
    <row r="3" spans="1:15" ht="16.5" customHeight="1">
      <c r="A3" s="410" t="s">
        <v>337</v>
      </c>
      <c r="B3" s="410"/>
      <c r="C3" s="410"/>
      <c r="D3" s="1124" t="s">
        <v>722</v>
      </c>
      <c r="E3" s="1124"/>
      <c r="F3" s="1124"/>
      <c r="G3" s="1124"/>
      <c r="H3" s="1124"/>
      <c r="I3" s="1124"/>
      <c r="J3" s="1124"/>
      <c r="K3" s="1124"/>
      <c r="L3" s="1119" t="s">
        <v>515</v>
      </c>
      <c r="M3" s="1119"/>
      <c r="N3" s="1119"/>
      <c r="O3" s="1119"/>
    </row>
    <row r="4" spans="1:15" ht="16.5" customHeight="1">
      <c r="A4" s="421" t="s">
        <v>115</v>
      </c>
      <c r="B4" s="421"/>
      <c r="C4" s="413"/>
      <c r="D4" s="414"/>
      <c r="E4" s="414"/>
      <c r="F4" s="413"/>
      <c r="G4" s="415"/>
      <c r="H4" s="415"/>
      <c r="I4" s="415"/>
      <c r="J4" s="413"/>
      <c r="K4" s="414"/>
      <c r="L4" s="1120" t="s">
        <v>404</v>
      </c>
      <c r="M4" s="1120"/>
      <c r="N4" s="1120"/>
      <c r="O4" s="1120"/>
    </row>
    <row r="5" spans="1:15" ht="16.5" customHeight="1">
      <c r="A5" s="416"/>
      <c r="B5" s="413"/>
      <c r="C5" s="413"/>
      <c r="D5" s="413"/>
      <c r="E5" s="413"/>
      <c r="F5" s="417"/>
      <c r="G5" s="418"/>
      <c r="H5" s="418"/>
      <c r="I5" s="418"/>
      <c r="J5" s="417"/>
      <c r="K5" s="419"/>
      <c r="L5" s="424"/>
      <c r="M5" s="424" t="s">
        <v>8</v>
      </c>
      <c r="N5" s="409"/>
      <c r="O5" s="409"/>
    </row>
    <row r="6" spans="1:15" ht="18.75" customHeight="1">
      <c r="A6" s="1140" t="s">
        <v>65</v>
      </c>
      <c r="B6" s="1140"/>
      <c r="C6" s="1140" t="s">
        <v>38</v>
      </c>
      <c r="D6" s="1140" t="s">
        <v>330</v>
      </c>
      <c r="E6" s="1140"/>
      <c r="F6" s="1140"/>
      <c r="G6" s="1140"/>
      <c r="H6" s="1140"/>
      <c r="I6" s="1140"/>
      <c r="J6" s="1140"/>
      <c r="K6" s="1140"/>
      <c r="L6" s="1140"/>
      <c r="M6" s="1140"/>
      <c r="N6" s="1140"/>
      <c r="O6" s="1140"/>
    </row>
    <row r="7" spans="1:15" ht="20.25" customHeight="1">
      <c r="A7" s="1140"/>
      <c r="B7" s="1140"/>
      <c r="C7" s="1140"/>
      <c r="D7" s="1142" t="s">
        <v>116</v>
      </c>
      <c r="E7" s="1141" t="s">
        <v>117</v>
      </c>
      <c r="F7" s="1141"/>
      <c r="G7" s="1141"/>
      <c r="H7" s="1141" t="s">
        <v>118</v>
      </c>
      <c r="I7" s="1141" t="s">
        <v>119</v>
      </c>
      <c r="J7" s="1141" t="s">
        <v>120</v>
      </c>
      <c r="K7" s="1141" t="s">
        <v>121</v>
      </c>
      <c r="L7" s="1141" t="s">
        <v>122</v>
      </c>
      <c r="M7" s="1141" t="s">
        <v>123</v>
      </c>
      <c r="N7" s="1141" t="s">
        <v>178</v>
      </c>
      <c r="O7" s="1141" t="s">
        <v>124</v>
      </c>
    </row>
    <row r="8" spans="1:15" ht="19.5" customHeight="1">
      <c r="A8" s="1140"/>
      <c r="B8" s="1140"/>
      <c r="C8" s="1140"/>
      <c r="D8" s="1142"/>
      <c r="E8" s="1141" t="s">
        <v>37</v>
      </c>
      <c r="F8" s="1141" t="s">
        <v>7</v>
      </c>
      <c r="G8" s="1141"/>
      <c r="H8" s="1141"/>
      <c r="I8" s="1141"/>
      <c r="J8" s="1141"/>
      <c r="K8" s="1141"/>
      <c r="L8" s="1141"/>
      <c r="M8" s="1141"/>
      <c r="N8" s="1141"/>
      <c r="O8" s="1141"/>
    </row>
    <row r="9" spans="1:15" ht="39.75" customHeight="1">
      <c r="A9" s="1140"/>
      <c r="B9" s="1140"/>
      <c r="C9" s="1140"/>
      <c r="D9" s="1142"/>
      <c r="E9" s="1141"/>
      <c r="F9" s="469" t="s">
        <v>125</v>
      </c>
      <c r="G9" s="469" t="s">
        <v>126</v>
      </c>
      <c r="H9" s="1141"/>
      <c r="I9" s="1141"/>
      <c r="J9" s="1141"/>
      <c r="K9" s="1141"/>
      <c r="L9" s="1141"/>
      <c r="M9" s="1141"/>
      <c r="N9" s="1141"/>
      <c r="O9" s="1141"/>
    </row>
    <row r="10" spans="1:15" s="392" customFormat="1" ht="17.25" customHeight="1">
      <c r="A10" s="1143" t="s">
        <v>40</v>
      </c>
      <c r="B10" s="1143"/>
      <c r="C10" s="462">
        <v>1</v>
      </c>
      <c r="D10" s="462">
        <v>2</v>
      </c>
      <c r="E10" s="462">
        <v>3</v>
      </c>
      <c r="F10" s="462">
        <v>4</v>
      </c>
      <c r="G10" s="462">
        <v>5</v>
      </c>
      <c r="H10" s="462">
        <v>6</v>
      </c>
      <c r="I10" s="462">
        <v>7</v>
      </c>
      <c r="J10" s="462">
        <v>8</v>
      </c>
      <c r="K10" s="462">
        <v>9</v>
      </c>
      <c r="L10" s="462">
        <v>10</v>
      </c>
      <c r="M10" s="462">
        <v>11</v>
      </c>
      <c r="N10" s="462">
        <v>12</v>
      </c>
      <c r="O10" s="462">
        <v>13</v>
      </c>
    </row>
    <row r="11" spans="1:15" ht="22.5" customHeight="1">
      <c r="A11" s="497" t="s">
        <v>0</v>
      </c>
      <c r="B11" s="498" t="s">
        <v>127</v>
      </c>
      <c r="C11" s="749">
        <v>366</v>
      </c>
      <c r="D11" s="749">
        <v>182</v>
      </c>
      <c r="E11" s="749">
        <v>82</v>
      </c>
      <c r="F11" s="749">
        <v>0</v>
      </c>
      <c r="G11" s="749">
        <v>82</v>
      </c>
      <c r="H11" s="749">
        <v>0</v>
      </c>
      <c r="I11" s="749">
        <v>71</v>
      </c>
      <c r="J11" s="749">
        <v>27</v>
      </c>
      <c r="K11" s="740">
        <f>SUM(K12:K13)</f>
        <v>1</v>
      </c>
      <c r="L11" s="740">
        <f>SUM(L12:L13)</f>
        <v>0</v>
      </c>
      <c r="M11" s="740">
        <f>SUM(M12:M13)</f>
        <v>3</v>
      </c>
      <c r="N11" s="740">
        <f>SUM(N12:N13)</f>
        <v>0</v>
      </c>
      <c r="O11" s="740">
        <f>SUM(O12:O13)</f>
        <v>0</v>
      </c>
    </row>
    <row r="12" spans="1:15" s="398" customFormat="1" ht="22.5" customHeight="1">
      <c r="A12" s="492">
        <v>1</v>
      </c>
      <c r="B12" s="493" t="s">
        <v>128</v>
      </c>
      <c r="C12" s="750">
        <v>245</v>
      </c>
      <c r="D12" s="499">
        <v>135</v>
      </c>
      <c r="E12" s="751">
        <v>64</v>
      </c>
      <c r="F12" s="499">
        <v>0</v>
      </c>
      <c r="G12" s="499">
        <v>64</v>
      </c>
      <c r="H12" s="499">
        <v>0</v>
      </c>
      <c r="I12" s="499">
        <v>29</v>
      </c>
      <c r="J12" s="499">
        <v>14</v>
      </c>
      <c r="K12" s="499">
        <v>0</v>
      </c>
      <c r="L12" s="499">
        <v>0</v>
      </c>
      <c r="M12" s="499">
        <v>3</v>
      </c>
      <c r="N12" s="499">
        <v>0</v>
      </c>
      <c r="O12" s="499">
        <v>0</v>
      </c>
    </row>
    <row r="13" spans="1:15" s="398" customFormat="1" ht="22.5" customHeight="1">
      <c r="A13" s="492">
        <v>2</v>
      </c>
      <c r="B13" s="493" t="s">
        <v>129</v>
      </c>
      <c r="C13" s="750">
        <v>121</v>
      </c>
      <c r="D13" s="499">
        <v>47</v>
      </c>
      <c r="E13" s="751">
        <v>18</v>
      </c>
      <c r="F13" s="499">
        <v>0</v>
      </c>
      <c r="G13" s="499">
        <v>18</v>
      </c>
      <c r="H13" s="499">
        <v>0</v>
      </c>
      <c r="I13" s="499">
        <v>42</v>
      </c>
      <c r="J13" s="499">
        <v>13</v>
      </c>
      <c r="K13" s="499">
        <v>1</v>
      </c>
      <c r="L13" s="499">
        <v>0</v>
      </c>
      <c r="M13" s="499">
        <v>0</v>
      </c>
      <c r="N13" s="499">
        <v>0</v>
      </c>
      <c r="O13" s="499">
        <v>0</v>
      </c>
    </row>
    <row r="14" spans="1:15" ht="22.5" customHeight="1">
      <c r="A14" s="489" t="s">
        <v>1</v>
      </c>
      <c r="B14" s="495" t="s">
        <v>130</v>
      </c>
      <c r="C14" s="752">
        <v>6</v>
      </c>
      <c r="D14" s="500">
        <v>0</v>
      </c>
      <c r="E14" s="749">
        <v>1</v>
      </c>
      <c r="F14" s="500">
        <v>0</v>
      </c>
      <c r="G14" s="500">
        <v>1</v>
      </c>
      <c r="H14" s="500">
        <v>0</v>
      </c>
      <c r="I14" s="500">
        <v>4</v>
      </c>
      <c r="J14" s="500">
        <v>1</v>
      </c>
      <c r="K14" s="500">
        <v>0</v>
      </c>
      <c r="L14" s="500">
        <v>0</v>
      </c>
      <c r="M14" s="500">
        <v>0</v>
      </c>
      <c r="N14" s="500">
        <v>0</v>
      </c>
      <c r="O14" s="500">
        <v>0</v>
      </c>
    </row>
    <row r="15" spans="1:15" ht="22.5" customHeight="1">
      <c r="A15" s="489" t="s">
        <v>9</v>
      </c>
      <c r="B15" s="495" t="s">
        <v>131</v>
      </c>
      <c r="C15" s="752">
        <v>0</v>
      </c>
      <c r="D15" s="500">
        <v>0</v>
      </c>
      <c r="E15" s="749">
        <v>0</v>
      </c>
      <c r="F15" s="500">
        <v>0</v>
      </c>
      <c r="G15" s="500">
        <v>0</v>
      </c>
      <c r="H15" s="500">
        <v>0</v>
      </c>
      <c r="I15" s="500">
        <v>0</v>
      </c>
      <c r="J15" s="500">
        <v>0</v>
      </c>
      <c r="K15" s="500">
        <v>0</v>
      </c>
      <c r="L15" s="500">
        <v>0</v>
      </c>
      <c r="M15" s="500">
        <v>0</v>
      </c>
      <c r="N15" s="500">
        <v>0</v>
      </c>
      <c r="O15" s="500">
        <v>0</v>
      </c>
    </row>
    <row r="16" spans="1:15" ht="22.5" customHeight="1">
      <c r="A16" s="489" t="s">
        <v>132</v>
      </c>
      <c r="B16" s="495" t="s">
        <v>133</v>
      </c>
      <c r="C16" s="753">
        <v>360</v>
      </c>
      <c r="D16" s="753">
        <v>182</v>
      </c>
      <c r="E16" s="753">
        <v>81</v>
      </c>
      <c r="F16" s="753">
        <v>0</v>
      </c>
      <c r="G16" s="753">
        <v>81</v>
      </c>
      <c r="H16" s="753">
        <v>0</v>
      </c>
      <c r="I16" s="753">
        <v>67</v>
      </c>
      <c r="J16" s="753">
        <v>26</v>
      </c>
      <c r="K16" s="742">
        <f>K17+K25</f>
        <v>1</v>
      </c>
      <c r="L16" s="742">
        <f>L17+L25</f>
        <v>0</v>
      </c>
      <c r="M16" s="742">
        <f>M17+M25</f>
        <v>3</v>
      </c>
      <c r="N16" s="742">
        <f>N17+N25</f>
        <v>0</v>
      </c>
      <c r="O16" s="742">
        <f>O17+O25</f>
        <v>0</v>
      </c>
    </row>
    <row r="17" spans="1:15" ht="22.5" customHeight="1">
      <c r="A17" s="489" t="s">
        <v>51</v>
      </c>
      <c r="B17" s="501" t="s">
        <v>134</v>
      </c>
      <c r="C17" s="751">
        <v>215</v>
      </c>
      <c r="D17" s="751">
        <v>106</v>
      </c>
      <c r="E17" s="751">
        <v>28</v>
      </c>
      <c r="F17" s="751">
        <v>0</v>
      </c>
      <c r="G17" s="751">
        <v>28</v>
      </c>
      <c r="H17" s="751">
        <v>0</v>
      </c>
      <c r="I17" s="751">
        <v>63</v>
      </c>
      <c r="J17" s="751">
        <v>17</v>
      </c>
      <c r="K17" s="741">
        <f>SUM(K18:K24)</f>
        <v>1</v>
      </c>
      <c r="L17" s="741">
        <f>SUM(L18:L24)</f>
        <v>0</v>
      </c>
      <c r="M17" s="741">
        <f>SUM(M18:M24)</f>
        <v>0</v>
      </c>
      <c r="N17" s="741">
        <f>SUM(N18:N24)</f>
        <v>0</v>
      </c>
      <c r="O17" s="741">
        <f>SUM(O18:O24)</f>
        <v>0</v>
      </c>
    </row>
    <row r="18" spans="1:15" ht="19.5" customHeight="1">
      <c r="A18" s="492" t="s">
        <v>53</v>
      </c>
      <c r="B18" s="493" t="s">
        <v>135</v>
      </c>
      <c r="C18" s="750">
        <v>31</v>
      </c>
      <c r="D18" s="499">
        <v>13</v>
      </c>
      <c r="E18" s="751">
        <v>8</v>
      </c>
      <c r="F18" s="499">
        <v>0</v>
      </c>
      <c r="G18" s="499">
        <v>8</v>
      </c>
      <c r="H18" s="499">
        <v>0</v>
      </c>
      <c r="I18" s="499">
        <v>9</v>
      </c>
      <c r="J18" s="499">
        <v>1</v>
      </c>
      <c r="K18" s="499">
        <v>0</v>
      </c>
      <c r="L18" s="499">
        <v>0</v>
      </c>
      <c r="M18" s="499">
        <v>0</v>
      </c>
      <c r="N18" s="499">
        <v>0</v>
      </c>
      <c r="O18" s="499">
        <v>0</v>
      </c>
    </row>
    <row r="19" spans="1:15" ht="19.5" customHeight="1">
      <c r="A19" s="492" t="s">
        <v>54</v>
      </c>
      <c r="B19" s="493" t="s">
        <v>136</v>
      </c>
      <c r="C19" s="750">
        <v>6</v>
      </c>
      <c r="D19" s="499">
        <v>1</v>
      </c>
      <c r="E19" s="751">
        <v>1</v>
      </c>
      <c r="F19" s="499">
        <v>0</v>
      </c>
      <c r="G19" s="499">
        <v>1</v>
      </c>
      <c r="H19" s="499">
        <v>0</v>
      </c>
      <c r="I19" s="499">
        <v>4</v>
      </c>
      <c r="J19" s="499">
        <v>0</v>
      </c>
      <c r="K19" s="499">
        <v>0</v>
      </c>
      <c r="L19" s="499">
        <v>0</v>
      </c>
      <c r="M19" s="499">
        <v>0</v>
      </c>
      <c r="N19" s="499">
        <v>0</v>
      </c>
      <c r="O19" s="499">
        <v>0</v>
      </c>
    </row>
    <row r="20" spans="1:15" ht="19.5" customHeight="1">
      <c r="A20" s="492" t="s">
        <v>137</v>
      </c>
      <c r="B20" s="493" t="s">
        <v>138</v>
      </c>
      <c r="C20" s="750">
        <v>175</v>
      </c>
      <c r="D20" s="499">
        <v>90</v>
      </c>
      <c r="E20" s="751">
        <v>18</v>
      </c>
      <c r="F20" s="499">
        <v>0</v>
      </c>
      <c r="G20" s="499">
        <v>18</v>
      </c>
      <c r="H20" s="499">
        <v>0</v>
      </c>
      <c r="I20" s="499">
        <v>50</v>
      </c>
      <c r="J20" s="499">
        <v>16</v>
      </c>
      <c r="K20" s="499">
        <v>1</v>
      </c>
      <c r="L20" s="499">
        <v>0</v>
      </c>
      <c r="M20" s="499">
        <v>0</v>
      </c>
      <c r="N20" s="499">
        <v>0</v>
      </c>
      <c r="O20" s="499">
        <v>0</v>
      </c>
    </row>
    <row r="21" spans="1:15" ht="19.5" customHeight="1">
      <c r="A21" s="492" t="s">
        <v>139</v>
      </c>
      <c r="B21" s="493" t="s">
        <v>140</v>
      </c>
      <c r="C21" s="750">
        <v>1</v>
      </c>
      <c r="D21" s="499">
        <v>0</v>
      </c>
      <c r="E21" s="751">
        <v>1</v>
      </c>
      <c r="F21" s="499">
        <v>0</v>
      </c>
      <c r="G21" s="499">
        <v>1</v>
      </c>
      <c r="H21" s="499">
        <v>0</v>
      </c>
      <c r="I21" s="499">
        <v>0</v>
      </c>
      <c r="J21" s="499">
        <v>0</v>
      </c>
      <c r="K21" s="499">
        <v>0</v>
      </c>
      <c r="L21" s="499">
        <v>0</v>
      </c>
      <c r="M21" s="499">
        <v>0</v>
      </c>
      <c r="N21" s="499">
        <v>0</v>
      </c>
      <c r="O21" s="499">
        <v>0</v>
      </c>
    </row>
    <row r="22" spans="1:15" ht="19.5" customHeight="1">
      <c r="A22" s="492" t="s">
        <v>141</v>
      </c>
      <c r="B22" s="493" t="s">
        <v>142</v>
      </c>
      <c r="C22" s="750">
        <v>0</v>
      </c>
      <c r="D22" s="499">
        <v>0</v>
      </c>
      <c r="E22" s="751">
        <v>0</v>
      </c>
      <c r="F22" s="499">
        <v>0</v>
      </c>
      <c r="G22" s="499">
        <v>0</v>
      </c>
      <c r="H22" s="499">
        <v>0</v>
      </c>
      <c r="I22" s="499">
        <v>0</v>
      </c>
      <c r="J22" s="499">
        <v>0</v>
      </c>
      <c r="K22" s="499">
        <v>0</v>
      </c>
      <c r="L22" s="499">
        <v>0</v>
      </c>
      <c r="M22" s="499">
        <v>0</v>
      </c>
      <c r="N22" s="499">
        <v>0</v>
      </c>
      <c r="O22" s="499">
        <v>0</v>
      </c>
    </row>
    <row r="23" spans="1:15" ht="25.5">
      <c r="A23" s="492" t="s">
        <v>143</v>
      </c>
      <c r="B23" s="496" t="s">
        <v>144</v>
      </c>
      <c r="C23" s="750">
        <v>0</v>
      </c>
      <c r="D23" s="499">
        <v>0</v>
      </c>
      <c r="E23" s="751">
        <v>0</v>
      </c>
      <c r="F23" s="499">
        <v>0</v>
      </c>
      <c r="G23" s="499">
        <v>0</v>
      </c>
      <c r="H23" s="499">
        <v>0</v>
      </c>
      <c r="I23" s="499">
        <v>0</v>
      </c>
      <c r="J23" s="499">
        <v>0</v>
      </c>
      <c r="K23" s="499">
        <v>0</v>
      </c>
      <c r="L23" s="499">
        <v>0</v>
      </c>
      <c r="M23" s="499">
        <v>0</v>
      </c>
      <c r="N23" s="499">
        <v>0</v>
      </c>
      <c r="O23" s="499">
        <v>0</v>
      </c>
    </row>
    <row r="24" spans="1:15" ht="19.5" customHeight="1">
      <c r="A24" s="492" t="s">
        <v>145</v>
      </c>
      <c r="B24" s="493" t="s">
        <v>146</v>
      </c>
      <c r="C24" s="750">
        <v>2</v>
      </c>
      <c r="D24" s="499">
        <v>2</v>
      </c>
      <c r="E24" s="751">
        <v>0</v>
      </c>
      <c r="F24" s="499">
        <v>0</v>
      </c>
      <c r="G24" s="499">
        <v>0</v>
      </c>
      <c r="H24" s="499">
        <v>0</v>
      </c>
      <c r="I24" s="499">
        <v>0</v>
      </c>
      <c r="J24" s="499">
        <v>0</v>
      </c>
      <c r="K24" s="499">
        <v>0</v>
      </c>
      <c r="L24" s="499">
        <v>0</v>
      </c>
      <c r="M24" s="499">
        <v>0</v>
      </c>
      <c r="N24" s="499">
        <v>0</v>
      </c>
      <c r="O24" s="499">
        <v>0</v>
      </c>
    </row>
    <row r="25" spans="1:15" ht="22.5" customHeight="1">
      <c r="A25" s="489" t="s">
        <v>52</v>
      </c>
      <c r="B25" s="495" t="s">
        <v>147</v>
      </c>
      <c r="C25" s="749">
        <v>145</v>
      </c>
      <c r="D25" s="491">
        <v>76</v>
      </c>
      <c r="E25" s="749">
        <v>53</v>
      </c>
      <c r="F25" s="491">
        <v>0</v>
      </c>
      <c r="G25" s="491">
        <v>53</v>
      </c>
      <c r="H25" s="491">
        <v>0</v>
      </c>
      <c r="I25" s="491">
        <v>4</v>
      </c>
      <c r="J25" s="491">
        <v>9</v>
      </c>
      <c r="K25" s="491">
        <v>0</v>
      </c>
      <c r="L25" s="491">
        <v>0</v>
      </c>
      <c r="M25" s="491">
        <v>3</v>
      </c>
      <c r="N25" s="491">
        <v>0</v>
      </c>
      <c r="O25" s="491">
        <v>0</v>
      </c>
    </row>
    <row r="26" spans="1:15" ht="32.25" customHeight="1">
      <c r="A26" s="502" t="s">
        <v>547</v>
      </c>
      <c r="B26" s="490" t="s">
        <v>672</v>
      </c>
      <c r="C26" s="754">
        <v>0.17209302325581396</v>
      </c>
      <c r="D26" s="754">
        <v>0.1320754716981132</v>
      </c>
      <c r="E26" s="754">
        <v>0.32142857142857145</v>
      </c>
      <c r="F26" s="754">
        <v>0</v>
      </c>
      <c r="G26" s="754">
        <v>0.32142857142857145</v>
      </c>
      <c r="H26" s="754">
        <v>0</v>
      </c>
      <c r="I26" s="754">
        <v>0.20634920634920634</v>
      </c>
      <c r="J26" s="754">
        <v>0.058823529411764705</v>
      </c>
      <c r="K26" s="743">
        <f>IF(K17=0,0,((K18+K19)/K17))</f>
        <v>0</v>
      </c>
      <c r="L26" s="743">
        <f>IF(L17=0,0,((L18+L19)/L17))</f>
        <v>0</v>
      </c>
      <c r="M26" s="743">
        <f>IF(M17=0,0,((M18+M19)/M17))</f>
        <v>0</v>
      </c>
      <c r="N26" s="743">
        <f>IF(N17=0,0,((N18+N19)/N17))</f>
        <v>0</v>
      </c>
      <c r="O26" s="743">
        <f>IF(O17=0,0,((O18+O19)/O17))</f>
        <v>0</v>
      </c>
    </row>
    <row r="31" ht="15"/>
  </sheetData>
  <sheetProtection/>
  <mergeCells count="24">
    <mergeCell ref="A10:B10"/>
    <mergeCell ref="F8:G8"/>
    <mergeCell ref="E8:E9"/>
    <mergeCell ref="D6:O6"/>
    <mergeCell ref="N7:N9"/>
    <mergeCell ref="H7:H9"/>
    <mergeCell ref="J7:J9"/>
    <mergeCell ref="K7:K9"/>
    <mergeCell ref="L1:O1"/>
    <mergeCell ref="L2:O2"/>
    <mergeCell ref="L3:O3"/>
    <mergeCell ref="M7:M9"/>
    <mergeCell ref="L4:O4"/>
    <mergeCell ref="D7:D9"/>
    <mergeCell ref="O7:O9"/>
    <mergeCell ref="L7:L9"/>
    <mergeCell ref="I7:I9"/>
    <mergeCell ref="A1:B1"/>
    <mergeCell ref="D1:K1"/>
    <mergeCell ref="D2:K2"/>
    <mergeCell ref="A6:B9"/>
    <mergeCell ref="C6:C9"/>
    <mergeCell ref="E7:G7"/>
    <mergeCell ref="D3:K3"/>
  </mergeCells>
  <printOptions/>
  <pageMargins left="0.45" right="0" top="0.25" bottom="0" header="0.5" footer="0.31"/>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indexed="51"/>
  </sheetPr>
  <dimension ref="A1:I35"/>
  <sheetViews>
    <sheetView showZeros="0" zoomScale="80" zoomScaleNormal="80" zoomScaleSheetLayoutView="85" zoomScalePageLayoutView="0" workbookViewId="0" topLeftCell="A13">
      <selection activeCell="M21" sqref="M21"/>
    </sheetView>
  </sheetViews>
  <sheetFormatPr defaultColWidth="9.00390625" defaultRowHeight="15.75"/>
  <cols>
    <col min="1" max="1" width="4.25390625" style="416" customWidth="1"/>
    <col min="2" max="2" width="44.375" style="416" customWidth="1"/>
    <col min="3" max="3" width="36.375" style="416" customWidth="1"/>
    <col min="4" max="4" width="1.00390625" style="416" hidden="1" customWidth="1"/>
    <col min="5" max="8" width="9.00390625" style="416" hidden="1" customWidth="1"/>
    <col min="9" max="9" width="1.875" style="416" hidden="1" customWidth="1"/>
    <col min="10" max="16384" width="9.00390625" style="416" customWidth="1"/>
  </cols>
  <sheetData>
    <row r="1" spans="1:9" s="422" customFormat="1" ht="39.75" customHeight="1">
      <c r="A1" s="1144" t="s">
        <v>558</v>
      </c>
      <c r="B1" s="1145"/>
      <c r="C1" s="1145"/>
      <c r="D1" s="773"/>
      <c r="E1" s="773"/>
      <c r="F1" s="773"/>
      <c r="G1" s="773"/>
      <c r="H1" s="773"/>
      <c r="I1" s="773"/>
    </row>
    <row r="2" spans="1:9" ht="21" customHeight="1">
      <c r="A2" s="1146" t="s">
        <v>66</v>
      </c>
      <c r="B2" s="1146"/>
      <c r="C2" s="774" t="s">
        <v>670</v>
      </c>
      <c r="D2" s="774"/>
      <c r="E2" s="774"/>
      <c r="F2" s="774"/>
      <c r="G2" s="774"/>
      <c r="H2" s="774"/>
      <c r="I2" s="774"/>
    </row>
    <row r="3" spans="1:9" s="427" customFormat="1" ht="15" customHeight="1">
      <c r="A3" s="1147" t="s">
        <v>6</v>
      </c>
      <c r="B3" s="1147"/>
      <c r="C3" s="426">
        <v>1</v>
      </c>
      <c r="D3" s="772"/>
      <c r="E3" s="772"/>
      <c r="F3" s="772"/>
      <c r="G3" s="772"/>
      <c r="H3" s="772"/>
      <c r="I3" s="772"/>
    </row>
    <row r="4" spans="1:9" s="428" customFormat="1" ht="19.5" customHeight="1">
      <c r="A4" s="425" t="s">
        <v>51</v>
      </c>
      <c r="B4" s="463" t="s">
        <v>556</v>
      </c>
      <c r="C4" s="775">
        <f>SUM(C5:I12)</f>
        <v>1</v>
      </c>
      <c r="D4" s="775"/>
      <c r="E4" s="775"/>
      <c r="F4" s="775"/>
      <c r="G4" s="775"/>
      <c r="H4" s="775"/>
      <c r="I4" s="775"/>
    </row>
    <row r="5" spans="1:9" s="26" customFormat="1" ht="19.5" customHeight="1">
      <c r="A5" s="429" t="s">
        <v>53</v>
      </c>
      <c r="B5" s="464" t="s">
        <v>163</v>
      </c>
      <c r="C5" s="776">
        <v>1</v>
      </c>
      <c r="D5" s="776"/>
      <c r="E5" s="776"/>
      <c r="F5" s="776"/>
      <c r="G5" s="776"/>
      <c r="H5" s="776"/>
      <c r="I5" s="776"/>
    </row>
    <row r="6" spans="1:9" s="26" customFormat="1" ht="19.5" customHeight="1">
      <c r="A6" s="430" t="s">
        <v>54</v>
      </c>
      <c r="B6" s="464" t="s">
        <v>165</v>
      </c>
      <c r="C6" s="776">
        <v>0</v>
      </c>
      <c r="D6" s="776"/>
      <c r="E6" s="776"/>
      <c r="F6" s="776"/>
      <c r="G6" s="776"/>
      <c r="H6" s="776"/>
      <c r="I6" s="776"/>
    </row>
    <row r="7" spans="1:9" s="26" customFormat="1" ht="19.5" customHeight="1">
      <c r="A7" s="430" t="s">
        <v>137</v>
      </c>
      <c r="B7" s="464" t="s">
        <v>175</v>
      </c>
      <c r="C7" s="776">
        <v>0</v>
      </c>
      <c r="D7" s="776"/>
      <c r="E7" s="776"/>
      <c r="F7" s="776"/>
      <c r="G7" s="776"/>
      <c r="H7" s="776"/>
      <c r="I7" s="776"/>
    </row>
    <row r="8" spans="1:9" s="26" customFormat="1" ht="19.5" customHeight="1">
      <c r="A8" s="430" t="s">
        <v>139</v>
      </c>
      <c r="B8" s="464" t="s">
        <v>167</v>
      </c>
      <c r="C8" s="776">
        <v>0</v>
      </c>
      <c r="D8" s="776"/>
      <c r="E8" s="776"/>
      <c r="F8" s="776"/>
      <c r="G8" s="776"/>
      <c r="H8" s="776"/>
      <c r="I8" s="776"/>
    </row>
    <row r="9" spans="1:9" s="26" customFormat="1" ht="19.5" customHeight="1">
      <c r="A9" s="430" t="s">
        <v>141</v>
      </c>
      <c r="B9" s="464" t="s">
        <v>151</v>
      </c>
      <c r="C9" s="776">
        <v>0</v>
      </c>
      <c r="D9" s="776"/>
      <c r="E9" s="776"/>
      <c r="F9" s="776"/>
      <c r="G9" s="776"/>
      <c r="H9" s="776"/>
      <c r="I9" s="776"/>
    </row>
    <row r="10" spans="1:9" s="26" customFormat="1" ht="19.5" customHeight="1">
      <c r="A10" s="430" t="s">
        <v>143</v>
      </c>
      <c r="B10" s="464" t="s">
        <v>179</v>
      </c>
      <c r="C10" s="776">
        <v>0</v>
      </c>
      <c r="D10" s="776"/>
      <c r="E10" s="776"/>
      <c r="F10" s="776"/>
      <c r="G10" s="776"/>
      <c r="H10" s="776"/>
      <c r="I10" s="776"/>
    </row>
    <row r="11" spans="1:9" s="26" customFormat="1" ht="19.5" customHeight="1">
      <c r="A11" s="430" t="s">
        <v>145</v>
      </c>
      <c r="B11" s="464" t="s">
        <v>153</v>
      </c>
      <c r="C11" s="776">
        <v>0</v>
      </c>
      <c r="D11" s="776"/>
      <c r="E11" s="776"/>
      <c r="F11" s="776"/>
      <c r="G11" s="776"/>
      <c r="H11" s="776"/>
      <c r="I11" s="776"/>
    </row>
    <row r="12" spans="1:9" s="431" customFormat="1" ht="19.5" customHeight="1">
      <c r="A12" s="430" t="s">
        <v>180</v>
      </c>
      <c r="B12" s="464" t="s">
        <v>181</v>
      </c>
      <c r="C12" s="776">
        <v>0</v>
      </c>
      <c r="D12" s="776"/>
      <c r="E12" s="776"/>
      <c r="F12" s="776"/>
      <c r="G12" s="776"/>
      <c r="H12" s="776"/>
      <c r="I12" s="776"/>
    </row>
    <row r="13" spans="1:9" s="431" customFormat="1" ht="19.5" customHeight="1">
      <c r="A13" s="425" t="s">
        <v>52</v>
      </c>
      <c r="B13" s="463" t="s">
        <v>554</v>
      </c>
      <c r="C13" s="776">
        <f>SUM(C14:I15)</f>
        <v>0</v>
      </c>
      <c r="D13" s="776"/>
      <c r="E13" s="776"/>
      <c r="F13" s="776"/>
      <c r="G13" s="776"/>
      <c r="H13" s="776"/>
      <c r="I13" s="776"/>
    </row>
    <row r="14" spans="1:9" s="431" customFormat="1" ht="19.5" customHeight="1">
      <c r="A14" s="429" t="s">
        <v>55</v>
      </c>
      <c r="B14" s="464" t="s">
        <v>182</v>
      </c>
      <c r="C14" s="776">
        <v>0</v>
      </c>
      <c r="D14" s="776"/>
      <c r="E14" s="776"/>
      <c r="F14" s="776"/>
      <c r="G14" s="776"/>
      <c r="H14" s="776"/>
      <c r="I14" s="776"/>
    </row>
    <row r="15" spans="1:9" s="431" customFormat="1" ht="19.5" customHeight="1">
      <c r="A15" s="429" t="s">
        <v>56</v>
      </c>
      <c r="B15" s="464" t="s">
        <v>155</v>
      </c>
      <c r="C15" s="776">
        <v>0</v>
      </c>
      <c r="D15" s="776"/>
      <c r="E15" s="776"/>
      <c r="F15" s="776"/>
      <c r="G15" s="776"/>
      <c r="H15" s="776"/>
      <c r="I15" s="776"/>
    </row>
    <row r="16" spans="1:9" s="428" customFormat="1" ht="19.5" customHeight="1">
      <c r="A16" s="425" t="s">
        <v>57</v>
      </c>
      <c r="B16" s="463" t="s">
        <v>146</v>
      </c>
      <c r="C16" s="775">
        <f>SUM(C17:I19)</f>
        <v>2</v>
      </c>
      <c r="D16" s="776"/>
      <c r="E16" s="776"/>
      <c r="F16" s="776"/>
      <c r="G16" s="776"/>
      <c r="H16" s="776"/>
      <c r="I16" s="776"/>
    </row>
    <row r="17" spans="1:9" s="26" customFormat="1" ht="19.5" customHeight="1">
      <c r="A17" s="429" t="s">
        <v>156</v>
      </c>
      <c r="B17" s="464" t="s">
        <v>183</v>
      </c>
      <c r="C17" s="776">
        <v>0</v>
      </c>
      <c r="D17" s="776"/>
      <c r="E17" s="776"/>
      <c r="F17" s="776"/>
      <c r="G17" s="776"/>
      <c r="H17" s="776"/>
      <c r="I17" s="776"/>
    </row>
    <row r="18" spans="1:9" s="26" customFormat="1" ht="30">
      <c r="A18" s="430" t="s">
        <v>158</v>
      </c>
      <c r="B18" s="464" t="s">
        <v>159</v>
      </c>
      <c r="C18" s="776"/>
      <c r="D18" s="776"/>
      <c r="E18" s="776"/>
      <c r="F18" s="776"/>
      <c r="G18" s="776"/>
      <c r="H18" s="776"/>
      <c r="I18" s="776"/>
    </row>
    <row r="19" spans="1:9" s="26" customFormat="1" ht="30" customHeight="1">
      <c r="A19" s="430" t="s">
        <v>160</v>
      </c>
      <c r="B19" s="464" t="s">
        <v>161</v>
      </c>
      <c r="C19" s="776">
        <v>2</v>
      </c>
      <c r="D19" s="776"/>
      <c r="E19" s="776"/>
      <c r="F19" s="776"/>
      <c r="G19" s="776"/>
      <c r="H19" s="776"/>
      <c r="I19" s="776"/>
    </row>
    <row r="20" spans="1:9" s="26" customFormat="1" ht="19.5" customHeight="1">
      <c r="A20" s="425" t="s">
        <v>69</v>
      </c>
      <c r="B20" s="463" t="s">
        <v>551</v>
      </c>
      <c r="C20" s="775">
        <f>SUM(C21:I27)</f>
        <v>6</v>
      </c>
      <c r="D20" s="776"/>
      <c r="E20" s="776"/>
      <c r="F20" s="776"/>
      <c r="G20" s="776"/>
      <c r="H20" s="776"/>
      <c r="I20" s="776"/>
    </row>
    <row r="21" spans="1:9" s="26" customFormat="1" ht="19.5" customHeight="1">
      <c r="A21" s="430" t="s">
        <v>162</v>
      </c>
      <c r="B21" s="464" t="s">
        <v>163</v>
      </c>
      <c r="C21" s="776">
        <v>0</v>
      </c>
      <c r="D21" s="776"/>
      <c r="E21" s="776"/>
      <c r="F21" s="776"/>
      <c r="G21" s="776"/>
      <c r="H21" s="776"/>
      <c r="I21" s="776"/>
    </row>
    <row r="22" spans="1:9" s="26" customFormat="1" ht="19.5" customHeight="1">
      <c r="A22" s="430" t="s">
        <v>164</v>
      </c>
      <c r="B22" s="464" t="s">
        <v>165</v>
      </c>
      <c r="C22" s="776">
        <v>0</v>
      </c>
      <c r="D22" s="776"/>
      <c r="E22" s="776"/>
      <c r="F22" s="776"/>
      <c r="G22" s="776"/>
      <c r="H22" s="776"/>
      <c r="I22" s="776"/>
    </row>
    <row r="23" spans="1:9" s="26" customFormat="1" ht="19.5" customHeight="1">
      <c r="A23" s="430" t="s">
        <v>166</v>
      </c>
      <c r="B23" s="464" t="s">
        <v>184</v>
      </c>
      <c r="C23" s="776">
        <v>6</v>
      </c>
      <c r="D23" s="776"/>
      <c r="E23" s="776"/>
      <c r="F23" s="776"/>
      <c r="G23" s="776"/>
      <c r="H23" s="776"/>
      <c r="I23" s="776"/>
    </row>
    <row r="24" spans="1:9" s="26" customFormat="1" ht="19.5" customHeight="1">
      <c r="A24" s="430" t="s">
        <v>168</v>
      </c>
      <c r="B24" s="464" t="s">
        <v>150</v>
      </c>
      <c r="C24" s="776">
        <v>0</v>
      </c>
      <c r="D24" s="776"/>
      <c r="E24" s="776"/>
      <c r="F24" s="776"/>
      <c r="G24" s="776"/>
      <c r="H24" s="776"/>
      <c r="I24" s="776"/>
    </row>
    <row r="25" spans="1:9" s="26" customFormat="1" ht="19.5" customHeight="1">
      <c r="A25" s="430" t="s">
        <v>169</v>
      </c>
      <c r="B25" s="464" t="s">
        <v>185</v>
      </c>
      <c r="C25" s="776">
        <v>0</v>
      </c>
      <c r="D25" s="776"/>
      <c r="E25" s="776"/>
      <c r="F25" s="776"/>
      <c r="G25" s="776"/>
      <c r="H25" s="776"/>
      <c r="I25" s="776"/>
    </row>
    <row r="26" spans="1:9" s="26" customFormat="1" ht="19.5" customHeight="1">
      <c r="A26" s="430" t="s">
        <v>170</v>
      </c>
      <c r="B26" s="464" t="s">
        <v>153</v>
      </c>
      <c r="C26" s="776">
        <v>0</v>
      </c>
      <c r="D26" s="776"/>
      <c r="E26" s="776"/>
      <c r="F26" s="776"/>
      <c r="G26" s="776"/>
      <c r="H26" s="776"/>
      <c r="I26" s="776"/>
    </row>
    <row r="27" spans="1:9" s="26" customFormat="1" ht="19.5" customHeight="1">
      <c r="A27" s="430" t="s">
        <v>186</v>
      </c>
      <c r="B27" s="464" t="s">
        <v>187</v>
      </c>
      <c r="C27" s="776">
        <v>0</v>
      </c>
      <c r="D27" s="776"/>
      <c r="E27" s="776"/>
      <c r="F27" s="776"/>
      <c r="G27" s="776"/>
      <c r="H27" s="776"/>
      <c r="I27" s="776"/>
    </row>
    <row r="28" spans="1:9" s="26" customFormat="1" ht="19.5" customHeight="1">
      <c r="A28" s="425" t="s">
        <v>70</v>
      </c>
      <c r="B28" s="463" t="s">
        <v>555</v>
      </c>
      <c r="C28" s="775">
        <f>SUM(C29:I31)</f>
        <v>145</v>
      </c>
      <c r="D28" s="776"/>
      <c r="E28" s="776"/>
      <c r="F28" s="776"/>
      <c r="G28" s="776"/>
      <c r="H28" s="776"/>
      <c r="I28" s="776"/>
    </row>
    <row r="29" spans="1:9" ht="19.5" customHeight="1">
      <c r="A29" s="430" t="s">
        <v>172</v>
      </c>
      <c r="B29" s="464" t="s">
        <v>163</v>
      </c>
      <c r="C29" s="776">
        <v>144</v>
      </c>
      <c r="D29" s="776"/>
      <c r="E29" s="776"/>
      <c r="F29" s="776"/>
      <c r="G29" s="776"/>
      <c r="H29" s="776"/>
      <c r="I29" s="776"/>
    </row>
    <row r="30" spans="1:9" s="26" customFormat="1" ht="19.5" customHeight="1">
      <c r="A30" s="430" t="s">
        <v>173</v>
      </c>
      <c r="B30" s="464" t="s">
        <v>165</v>
      </c>
      <c r="C30" s="776">
        <v>0</v>
      </c>
      <c r="D30" s="776"/>
      <c r="E30" s="776"/>
      <c r="F30" s="776"/>
      <c r="G30" s="776"/>
      <c r="H30" s="776"/>
      <c r="I30" s="776"/>
    </row>
    <row r="31" spans="1:9" s="26" customFormat="1" ht="19.5" customHeight="1">
      <c r="A31" s="430" t="s">
        <v>174</v>
      </c>
      <c r="B31" s="464" t="s">
        <v>184</v>
      </c>
      <c r="C31" s="776">
        <v>1</v>
      </c>
      <c r="D31" s="776"/>
      <c r="E31" s="776"/>
      <c r="F31" s="776"/>
      <c r="G31" s="776"/>
      <c r="H31" s="776"/>
      <c r="I31" s="776"/>
    </row>
    <row r="32" spans="1:9" s="26" customFormat="1" ht="19.5" customHeight="1">
      <c r="A32" s="432"/>
      <c r="B32" s="780"/>
      <c r="C32" s="779"/>
      <c r="D32" s="779"/>
      <c r="E32" s="779"/>
      <c r="F32" s="779"/>
      <c r="G32" s="779"/>
      <c r="H32" s="779"/>
      <c r="I32" s="779"/>
    </row>
    <row r="33" spans="1:3" s="446" customFormat="1" ht="17.25" customHeight="1">
      <c r="A33" s="678"/>
      <c r="B33" s="679"/>
      <c r="C33" s="681" t="s">
        <v>709</v>
      </c>
    </row>
    <row r="34" spans="1:3" s="683" customFormat="1" ht="17.25" customHeight="1">
      <c r="A34" s="656"/>
      <c r="B34" s="682" t="s">
        <v>549</v>
      </c>
      <c r="C34" s="682" t="s">
        <v>723</v>
      </c>
    </row>
    <row r="35" spans="1:3" s="683" customFormat="1" ht="17.25" customHeight="1">
      <c r="A35" s="656"/>
      <c r="B35" s="684"/>
      <c r="C35" s="682"/>
    </row>
  </sheetData>
  <sheetProtection/>
  <mergeCells count="3">
    <mergeCell ref="A1:C1"/>
    <mergeCell ref="A2:B2"/>
    <mergeCell ref="A3:B3"/>
  </mergeCells>
  <printOptions/>
  <pageMargins left="0.35433070866141736" right="0.03937007874015748" top="0.31496062992125984" bottom="0" header="0.4724409448818898" footer="0.2362204724409449"/>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1"/>
  </sheetPr>
  <dimension ref="A1:P27"/>
  <sheetViews>
    <sheetView showZeros="0" zoomScaleSheetLayoutView="85" zoomScalePageLayoutView="0" workbookViewId="0" topLeftCell="A16">
      <selection activeCell="F24" sqref="F24"/>
    </sheetView>
  </sheetViews>
  <sheetFormatPr defaultColWidth="9.00390625" defaultRowHeight="15.75"/>
  <cols>
    <col min="1" max="1" width="4.125" style="422" customWidth="1"/>
    <col min="2" max="2" width="26.375" style="387" customWidth="1"/>
    <col min="3" max="3" width="12.25390625" style="387" customWidth="1"/>
    <col min="4" max="5" width="9.375" style="387" customWidth="1"/>
    <col min="6" max="6" width="9.50390625" style="387" bestFit="1" customWidth="1"/>
    <col min="7" max="7" width="10.00390625" style="387" customWidth="1"/>
    <col min="8" max="9" width="8.25390625" style="387" customWidth="1"/>
    <col min="10" max="10" width="9.625" style="387" customWidth="1"/>
    <col min="11" max="11" width="8.25390625" style="387" customWidth="1"/>
    <col min="12" max="13" width="7.375" style="387" customWidth="1"/>
    <col min="14" max="14" width="10.125" style="387" customWidth="1"/>
    <col min="15" max="16384" width="9.00390625" style="387" customWidth="1"/>
  </cols>
  <sheetData>
    <row r="1" spans="1:16" ht="23.25" customHeight="1">
      <c r="A1" s="1148" t="s">
        <v>31</v>
      </c>
      <c r="B1" s="1148"/>
      <c r="C1" s="435"/>
      <c r="D1" s="436" t="s">
        <v>188</v>
      </c>
      <c r="E1" s="436"/>
      <c r="F1" s="436"/>
      <c r="G1" s="436"/>
      <c r="H1" s="436"/>
      <c r="I1" s="436"/>
      <c r="J1" s="437"/>
      <c r="K1" s="412"/>
      <c r="L1" s="414" t="s">
        <v>548</v>
      </c>
      <c r="M1" s="421"/>
      <c r="N1" s="407"/>
      <c r="O1" s="407"/>
      <c r="P1" s="407"/>
    </row>
    <row r="2" spans="1:16" ht="16.5" customHeight="1">
      <c r="A2" s="1149" t="s">
        <v>336</v>
      </c>
      <c r="B2" s="1149"/>
      <c r="C2" s="1149"/>
      <c r="D2" s="1123" t="s">
        <v>114</v>
      </c>
      <c r="E2" s="1123"/>
      <c r="F2" s="1123"/>
      <c r="G2" s="1123"/>
      <c r="H2" s="1123"/>
      <c r="I2" s="1123"/>
      <c r="J2" s="436"/>
      <c r="K2" s="414"/>
      <c r="L2" s="438" t="s">
        <v>659</v>
      </c>
      <c r="M2" s="414"/>
      <c r="N2" s="407"/>
      <c r="O2" s="407"/>
      <c r="P2" s="417"/>
    </row>
    <row r="3" spans="1:16" ht="16.5" customHeight="1">
      <c r="A3" s="1149" t="s">
        <v>337</v>
      </c>
      <c r="B3" s="1149"/>
      <c r="C3" s="407"/>
      <c r="D3" s="1124" t="s">
        <v>722</v>
      </c>
      <c r="E3" s="1124"/>
      <c r="F3" s="1124"/>
      <c r="G3" s="1124"/>
      <c r="H3" s="1124"/>
      <c r="I3" s="1124"/>
      <c r="J3" s="781"/>
      <c r="K3" s="781"/>
      <c r="L3" s="414" t="s">
        <v>515</v>
      </c>
      <c r="M3" s="421"/>
      <c r="N3" s="407"/>
      <c r="O3" s="407"/>
      <c r="P3" s="439"/>
    </row>
    <row r="4" spans="1:16" ht="16.5" customHeight="1">
      <c r="A4" s="421" t="s">
        <v>115</v>
      </c>
      <c r="B4" s="421"/>
      <c r="C4" s="413"/>
      <c r="D4" s="414"/>
      <c r="E4" s="414"/>
      <c r="F4" s="413"/>
      <c r="G4" s="415"/>
      <c r="H4" s="415"/>
      <c r="I4" s="415"/>
      <c r="J4" s="413"/>
      <c r="K4" s="414"/>
      <c r="L4" s="438" t="s">
        <v>404</v>
      </c>
      <c r="M4" s="414"/>
      <c r="N4" s="407"/>
      <c r="O4" s="407"/>
      <c r="P4" s="439"/>
    </row>
    <row r="5" spans="1:16" ht="16.5" customHeight="1">
      <c r="A5" s="416"/>
      <c r="B5" s="413"/>
      <c r="C5" s="440"/>
      <c r="D5" s="413"/>
      <c r="E5" s="413"/>
      <c r="F5" s="417"/>
      <c r="G5" s="418"/>
      <c r="H5" s="418"/>
      <c r="I5" s="418"/>
      <c r="J5" s="417"/>
      <c r="K5" s="419"/>
      <c r="L5" s="419" t="s">
        <v>189</v>
      </c>
      <c r="M5" s="419"/>
      <c r="N5" s="407"/>
      <c r="O5" s="407"/>
      <c r="P5" s="439"/>
    </row>
    <row r="6" spans="1:16" ht="18.75" customHeight="1">
      <c r="A6" s="1100" t="s">
        <v>65</v>
      </c>
      <c r="B6" s="1101"/>
      <c r="C6" s="1140" t="s">
        <v>38</v>
      </c>
      <c r="D6" s="1109" t="s">
        <v>331</v>
      </c>
      <c r="E6" s="1110"/>
      <c r="F6" s="1110"/>
      <c r="G6" s="1110"/>
      <c r="H6" s="1110"/>
      <c r="I6" s="1110"/>
      <c r="J6" s="1110"/>
      <c r="K6" s="1110"/>
      <c r="L6" s="1110"/>
      <c r="M6" s="1110"/>
      <c r="N6" s="1111"/>
      <c r="O6" s="437"/>
      <c r="P6" s="441"/>
    </row>
    <row r="7" spans="1:16" ht="27" customHeight="1">
      <c r="A7" s="1102"/>
      <c r="B7" s="1103"/>
      <c r="C7" s="1140"/>
      <c r="D7" s="1098" t="s">
        <v>190</v>
      </c>
      <c r="E7" s="1151" t="s">
        <v>191</v>
      </c>
      <c r="F7" s="1152"/>
      <c r="G7" s="1153"/>
      <c r="H7" s="1098" t="s">
        <v>192</v>
      </c>
      <c r="I7" s="1098" t="s">
        <v>119</v>
      </c>
      <c r="J7" s="1098" t="s">
        <v>193</v>
      </c>
      <c r="K7" s="1098" t="s">
        <v>121</v>
      </c>
      <c r="L7" s="1098" t="s">
        <v>122</v>
      </c>
      <c r="M7" s="1098" t="s">
        <v>123</v>
      </c>
      <c r="N7" s="1141" t="s">
        <v>124</v>
      </c>
      <c r="O7" s="439"/>
      <c r="P7" s="439"/>
    </row>
    <row r="8" spans="1:16" ht="18" customHeight="1">
      <c r="A8" s="1102"/>
      <c r="B8" s="1103"/>
      <c r="C8" s="1140"/>
      <c r="D8" s="1098"/>
      <c r="E8" s="1097" t="s">
        <v>37</v>
      </c>
      <c r="F8" s="1115" t="s">
        <v>7</v>
      </c>
      <c r="G8" s="1117"/>
      <c r="H8" s="1098"/>
      <c r="I8" s="1098"/>
      <c r="J8" s="1098"/>
      <c r="K8" s="1098"/>
      <c r="L8" s="1098"/>
      <c r="M8" s="1098"/>
      <c r="N8" s="1141"/>
      <c r="O8" s="1150"/>
      <c r="P8" s="1150"/>
    </row>
    <row r="9" spans="1:16" ht="26.25" customHeight="1">
      <c r="A9" s="1104"/>
      <c r="B9" s="1105"/>
      <c r="C9" s="1140"/>
      <c r="D9" s="1099"/>
      <c r="E9" s="1099"/>
      <c r="F9" s="468" t="s">
        <v>194</v>
      </c>
      <c r="G9" s="469" t="s">
        <v>195</v>
      </c>
      <c r="H9" s="1099"/>
      <c r="I9" s="1099"/>
      <c r="J9" s="1099"/>
      <c r="K9" s="1099"/>
      <c r="L9" s="1099"/>
      <c r="M9" s="1099"/>
      <c r="N9" s="1141"/>
      <c r="O9" s="442"/>
      <c r="P9" s="442"/>
    </row>
    <row r="10" spans="1:16" s="445" customFormat="1" ht="20.25" customHeight="1">
      <c r="A10" s="1154" t="s">
        <v>40</v>
      </c>
      <c r="B10" s="1155"/>
      <c r="C10" s="443">
        <v>1</v>
      </c>
      <c r="D10" s="443">
        <v>2</v>
      </c>
      <c r="E10" s="443">
        <v>3</v>
      </c>
      <c r="F10" s="443">
        <v>4</v>
      </c>
      <c r="G10" s="443">
        <v>5</v>
      </c>
      <c r="H10" s="443">
        <v>6</v>
      </c>
      <c r="I10" s="443">
        <v>7</v>
      </c>
      <c r="J10" s="443">
        <v>8</v>
      </c>
      <c r="K10" s="443">
        <v>9</v>
      </c>
      <c r="L10" s="443">
        <v>10</v>
      </c>
      <c r="M10" s="443">
        <v>11</v>
      </c>
      <c r="N10" s="443">
        <v>12</v>
      </c>
      <c r="O10" s="444"/>
      <c r="P10" s="444"/>
    </row>
    <row r="11" spans="1:16" ht="21" customHeight="1">
      <c r="A11" s="503" t="s">
        <v>0</v>
      </c>
      <c r="B11" s="504" t="s">
        <v>127</v>
      </c>
      <c r="C11" s="786">
        <v>17846868.891</v>
      </c>
      <c r="D11" s="786">
        <v>2771301</v>
      </c>
      <c r="E11" s="786">
        <v>13035161.891</v>
      </c>
      <c r="F11" s="786">
        <v>6106441.001</v>
      </c>
      <c r="G11" s="786">
        <v>6928720.890000001</v>
      </c>
      <c r="H11" s="786">
        <v>21769</v>
      </c>
      <c r="I11" s="786">
        <v>621942</v>
      </c>
      <c r="J11" s="786">
        <v>1392286</v>
      </c>
      <c r="K11" s="786">
        <v>4409</v>
      </c>
      <c r="L11" s="786">
        <v>0</v>
      </c>
      <c r="M11" s="786">
        <v>0</v>
      </c>
      <c r="N11" s="786">
        <v>0</v>
      </c>
      <c r="O11" s="441"/>
      <c r="P11" s="441"/>
    </row>
    <row r="12" spans="1:16" ht="21" customHeight="1">
      <c r="A12" s="505">
        <v>1</v>
      </c>
      <c r="B12" s="506" t="s">
        <v>128</v>
      </c>
      <c r="C12" s="786">
        <v>14832051.82</v>
      </c>
      <c r="D12" s="483">
        <v>1525307</v>
      </c>
      <c r="E12" s="786">
        <v>12296059.82</v>
      </c>
      <c r="F12" s="483">
        <v>5971176</v>
      </c>
      <c r="G12" s="483">
        <v>6324883.82</v>
      </c>
      <c r="H12" s="483">
        <v>7869</v>
      </c>
      <c r="I12" s="483">
        <v>170785</v>
      </c>
      <c r="J12" s="483">
        <v>827622</v>
      </c>
      <c r="K12" s="483">
        <v>4409</v>
      </c>
      <c r="L12" s="483">
        <v>0</v>
      </c>
      <c r="M12" s="483">
        <v>0</v>
      </c>
      <c r="N12" s="483">
        <v>0</v>
      </c>
      <c r="O12" s="439"/>
      <c r="P12" s="439"/>
    </row>
    <row r="13" spans="1:16" ht="21" customHeight="1">
      <c r="A13" s="505">
        <v>2</v>
      </c>
      <c r="B13" s="506" t="s">
        <v>129</v>
      </c>
      <c r="C13" s="786">
        <v>3014817.071</v>
      </c>
      <c r="D13" s="483">
        <v>1245994</v>
      </c>
      <c r="E13" s="786">
        <v>739102.071</v>
      </c>
      <c r="F13" s="483">
        <v>135265.001</v>
      </c>
      <c r="G13" s="483">
        <v>603837.0700000001</v>
      </c>
      <c r="H13" s="483">
        <v>13900</v>
      </c>
      <c r="I13" s="483">
        <v>451157</v>
      </c>
      <c r="J13" s="483">
        <v>564664</v>
      </c>
      <c r="K13" s="483">
        <v>0</v>
      </c>
      <c r="L13" s="483">
        <v>0</v>
      </c>
      <c r="M13" s="483">
        <v>0</v>
      </c>
      <c r="N13" s="483">
        <v>0</v>
      </c>
      <c r="O13" s="439"/>
      <c r="P13" s="439"/>
    </row>
    <row r="14" spans="1:16" ht="21" customHeight="1">
      <c r="A14" s="507" t="s">
        <v>1</v>
      </c>
      <c r="B14" s="508" t="s">
        <v>130</v>
      </c>
      <c r="C14" s="786">
        <v>91679</v>
      </c>
      <c r="D14" s="484">
        <v>0</v>
      </c>
      <c r="E14" s="786">
        <v>91679</v>
      </c>
      <c r="F14" s="484">
        <v>9607</v>
      </c>
      <c r="G14" s="484">
        <v>82072</v>
      </c>
      <c r="H14" s="484">
        <v>0</v>
      </c>
      <c r="I14" s="484">
        <v>0</v>
      </c>
      <c r="J14" s="484">
        <v>0</v>
      </c>
      <c r="K14" s="484">
        <v>0</v>
      </c>
      <c r="L14" s="484">
        <v>0</v>
      </c>
      <c r="M14" s="484">
        <v>0</v>
      </c>
      <c r="N14" s="484">
        <v>0</v>
      </c>
      <c r="O14" s="439"/>
      <c r="P14" s="439"/>
    </row>
    <row r="15" spans="1:16" ht="21" customHeight="1">
      <c r="A15" s="507" t="s">
        <v>9</v>
      </c>
      <c r="B15" s="508" t="s">
        <v>131</v>
      </c>
      <c r="C15" s="786">
        <v>0</v>
      </c>
      <c r="D15" s="484">
        <v>0</v>
      </c>
      <c r="E15" s="786">
        <v>0</v>
      </c>
      <c r="F15" s="484">
        <v>0</v>
      </c>
      <c r="G15" s="484">
        <v>0</v>
      </c>
      <c r="H15" s="484">
        <v>0</v>
      </c>
      <c r="I15" s="484">
        <v>0</v>
      </c>
      <c r="J15" s="484">
        <v>0</v>
      </c>
      <c r="K15" s="484">
        <v>0</v>
      </c>
      <c r="L15" s="484">
        <v>0</v>
      </c>
      <c r="M15" s="484">
        <v>0</v>
      </c>
      <c r="N15" s="484">
        <v>0</v>
      </c>
      <c r="O15" s="439"/>
      <c r="P15" s="439"/>
    </row>
    <row r="16" spans="1:16" ht="21" customHeight="1">
      <c r="A16" s="507" t="s">
        <v>132</v>
      </c>
      <c r="B16" s="508" t="s">
        <v>133</v>
      </c>
      <c r="C16" s="787">
        <v>17755189.891</v>
      </c>
      <c r="D16" s="787">
        <v>2771301</v>
      </c>
      <c r="E16" s="787">
        <v>12943482.891</v>
      </c>
      <c r="F16" s="787">
        <v>6096834.001</v>
      </c>
      <c r="G16" s="787">
        <v>6846648.890000001</v>
      </c>
      <c r="H16" s="787">
        <v>21769</v>
      </c>
      <c r="I16" s="787">
        <v>621942</v>
      </c>
      <c r="J16" s="787">
        <v>1392286</v>
      </c>
      <c r="K16" s="787">
        <v>4409</v>
      </c>
      <c r="L16" s="787">
        <v>0</v>
      </c>
      <c r="M16" s="787">
        <v>0</v>
      </c>
      <c r="N16" s="786">
        <v>0</v>
      </c>
      <c r="O16" s="441"/>
      <c r="P16" s="441"/>
    </row>
    <row r="17" spans="1:16" ht="21" customHeight="1">
      <c r="A17" s="507" t="s">
        <v>51</v>
      </c>
      <c r="B17" s="509" t="s">
        <v>134</v>
      </c>
      <c r="C17" s="786">
        <v>4619035.0709999995</v>
      </c>
      <c r="D17" s="786">
        <v>1529768</v>
      </c>
      <c r="E17" s="786">
        <v>1861683.071</v>
      </c>
      <c r="F17" s="786">
        <v>366933.001</v>
      </c>
      <c r="G17" s="786">
        <v>1494750.07</v>
      </c>
      <c r="H17" s="786">
        <v>15100</v>
      </c>
      <c r="I17" s="786">
        <v>474452</v>
      </c>
      <c r="J17" s="786">
        <v>733623</v>
      </c>
      <c r="K17" s="786">
        <v>4409</v>
      </c>
      <c r="L17" s="786">
        <v>0</v>
      </c>
      <c r="M17" s="786">
        <v>0</v>
      </c>
      <c r="N17" s="786">
        <v>0</v>
      </c>
      <c r="O17" s="441"/>
      <c r="P17" s="437"/>
    </row>
    <row r="18" spans="1:16" ht="21" customHeight="1">
      <c r="A18" s="505" t="s">
        <v>53</v>
      </c>
      <c r="B18" s="506" t="s">
        <v>135</v>
      </c>
      <c r="C18" s="786">
        <v>1981688.572</v>
      </c>
      <c r="D18" s="483">
        <v>752783.5009999999</v>
      </c>
      <c r="E18" s="788">
        <v>482930.071</v>
      </c>
      <c r="F18" s="483">
        <v>152805.001</v>
      </c>
      <c r="G18" s="483">
        <v>330125.07</v>
      </c>
      <c r="H18" s="483">
        <v>9575</v>
      </c>
      <c r="I18" s="483">
        <v>349638</v>
      </c>
      <c r="J18" s="483">
        <v>386762</v>
      </c>
      <c r="K18" s="483">
        <v>0</v>
      </c>
      <c r="L18" s="483">
        <v>0</v>
      </c>
      <c r="M18" s="483">
        <v>0</v>
      </c>
      <c r="N18" s="483">
        <v>0</v>
      </c>
      <c r="O18" s="439"/>
      <c r="P18" s="407"/>
    </row>
    <row r="19" spans="1:16" ht="21" customHeight="1">
      <c r="A19" s="505" t="s">
        <v>54</v>
      </c>
      <c r="B19" s="506" t="s">
        <v>136</v>
      </c>
      <c r="C19" s="786">
        <v>12670</v>
      </c>
      <c r="D19" s="483">
        <v>0</v>
      </c>
      <c r="E19" s="788">
        <v>12670</v>
      </c>
      <c r="F19" s="483">
        <v>0</v>
      </c>
      <c r="G19" s="483">
        <v>12670</v>
      </c>
      <c r="H19" s="483">
        <v>0</v>
      </c>
      <c r="I19" s="483">
        <v>0</v>
      </c>
      <c r="J19" s="483">
        <v>0</v>
      </c>
      <c r="K19" s="483">
        <v>0</v>
      </c>
      <c r="L19" s="483">
        <v>0</v>
      </c>
      <c r="M19" s="483">
        <v>0</v>
      </c>
      <c r="N19" s="483">
        <v>0</v>
      </c>
      <c r="O19" s="439"/>
      <c r="P19" s="407"/>
    </row>
    <row r="20" spans="1:16" ht="21" customHeight="1">
      <c r="A20" s="505" t="s">
        <v>137</v>
      </c>
      <c r="B20" s="506" t="s">
        <v>196</v>
      </c>
      <c r="C20" s="786">
        <v>9777</v>
      </c>
      <c r="D20" s="483">
        <v>0</v>
      </c>
      <c r="E20" s="788">
        <v>9777</v>
      </c>
      <c r="F20" s="483">
        <v>9777</v>
      </c>
      <c r="G20" s="483">
        <v>0</v>
      </c>
      <c r="H20" s="483">
        <v>0</v>
      </c>
      <c r="I20" s="483">
        <v>0</v>
      </c>
      <c r="J20" s="483">
        <v>0</v>
      </c>
      <c r="K20" s="483">
        <v>0</v>
      </c>
      <c r="L20" s="483">
        <v>0</v>
      </c>
      <c r="M20" s="483">
        <v>0</v>
      </c>
      <c r="N20" s="483">
        <v>0</v>
      </c>
      <c r="O20" s="439"/>
      <c r="P20" s="407"/>
    </row>
    <row r="21" spans="1:16" ht="15.75">
      <c r="A21" s="505" t="s">
        <v>139</v>
      </c>
      <c r="B21" s="506" t="s">
        <v>138</v>
      </c>
      <c r="C21" s="786">
        <v>2607659.499</v>
      </c>
      <c r="D21" s="483">
        <v>769744.499</v>
      </c>
      <c r="E21" s="788">
        <v>1356306</v>
      </c>
      <c r="F21" s="483">
        <v>204351</v>
      </c>
      <c r="G21" s="483">
        <v>1151955</v>
      </c>
      <c r="H21" s="483">
        <v>5525</v>
      </c>
      <c r="I21" s="483">
        <v>124814</v>
      </c>
      <c r="J21" s="483">
        <v>346861</v>
      </c>
      <c r="K21" s="483">
        <v>4409</v>
      </c>
      <c r="L21" s="483">
        <v>0</v>
      </c>
      <c r="M21" s="483">
        <v>0</v>
      </c>
      <c r="N21" s="483">
        <v>0</v>
      </c>
      <c r="O21" s="439"/>
      <c r="P21" s="407"/>
    </row>
    <row r="22" spans="1:16" ht="21" customHeight="1">
      <c r="A22" s="505" t="s">
        <v>141</v>
      </c>
      <c r="B22" s="506" t="s">
        <v>140</v>
      </c>
      <c r="C22" s="786">
        <v>0</v>
      </c>
      <c r="D22" s="483">
        <v>0</v>
      </c>
      <c r="E22" s="788">
        <v>0</v>
      </c>
      <c r="F22" s="483">
        <v>0</v>
      </c>
      <c r="G22" s="483">
        <v>0</v>
      </c>
      <c r="H22" s="483">
        <v>0</v>
      </c>
      <c r="I22" s="483">
        <v>0</v>
      </c>
      <c r="J22" s="483">
        <v>0</v>
      </c>
      <c r="K22" s="483">
        <v>0</v>
      </c>
      <c r="L22" s="483">
        <v>0</v>
      </c>
      <c r="M22" s="483">
        <v>0</v>
      </c>
      <c r="N22" s="483">
        <v>0</v>
      </c>
      <c r="O22" s="439"/>
      <c r="P22" s="407"/>
    </row>
    <row r="23" spans="1:16" ht="21" customHeight="1">
      <c r="A23" s="505" t="s">
        <v>143</v>
      </c>
      <c r="B23" s="506" t="s">
        <v>142</v>
      </c>
      <c r="C23" s="786">
        <v>0</v>
      </c>
      <c r="D23" s="483">
        <v>0</v>
      </c>
      <c r="E23" s="788">
        <v>0</v>
      </c>
      <c r="F23" s="483">
        <v>0</v>
      </c>
      <c r="G23" s="483">
        <v>0</v>
      </c>
      <c r="H23" s="483">
        <v>0</v>
      </c>
      <c r="I23" s="483">
        <v>0</v>
      </c>
      <c r="J23" s="483">
        <v>0</v>
      </c>
      <c r="K23" s="483">
        <v>0</v>
      </c>
      <c r="L23" s="483">
        <v>0</v>
      </c>
      <c r="M23" s="483">
        <v>0</v>
      </c>
      <c r="N23" s="483">
        <v>0</v>
      </c>
      <c r="O23" s="439"/>
      <c r="P23" s="407"/>
    </row>
    <row r="24" spans="1:16" ht="25.5">
      <c r="A24" s="505" t="s">
        <v>145</v>
      </c>
      <c r="B24" s="510" t="s">
        <v>144</v>
      </c>
      <c r="C24" s="786">
        <v>0</v>
      </c>
      <c r="D24" s="483">
        <v>0</v>
      </c>
      <c r="E24" s="786">
        <v>0</v>
      </c>
      <c r="F24" s="483">
        <v>0</v>
      </c>
      <c r="G24" s="483">
        <v>0</v>
      </c>
      <c r="H24" s="483">
        <v>0</v>
      </c>
      <c r="I24" s="483">
        <v>0</v>
      </c>
      <c r="J24" s="483">
        <v>0</v>
      </c>
      <c r="K24" s="483">
        <v>0</v>
      </c>
      <c r="L24" s="483">
        <v>0</v>
      </c>
      <c r="M24" s="483">
        <v>0</v>
      </c>
      <c r="N24" s="483">
        <v>0</v>
      </c>
      <c r="O24" s="439"/>
      <c r="P24" s="407"/>
    </row>
    <row r="25" spans="1:16" ht="21" customHeight="1">
      <c r="A25" s="505" t="s">
        <v>180</v>
      </c>
      <c r="B25" s="506" t="s">
        <v>146</v>
      </c>
      <c r="C25" s="786">
        <v>7240</v>
      </c>
      <c r="D25" s="483">
        <v>7240</v>
      </c>
      <c r="E25" s="786">
        <v>0</v>
      </c>
      <c r="F25" s="483">
        <v>0</v>
      </c>
      <c r="G25" s="483">
        <v>0</v>
      </c>
      <c r="H25" s="483">
        <v>0</v>
      </c>
      <c r="I25" s="483">
        <v>0</v>
      </c>
      <c r="J25" s="483">
        <v>0</v>
      </c>
      <c r="K25" s="483">
        <v>0</v>
      </c>
      <c r="L25" s="483">
        <v>0</v>
      </c>
      <c r="M25" s="483">
        <v>0</v>
      </c>
      <c r="N25" s="483">
        <v>0</v>
      </c>
      <c r="O25" s="439"/>
      <c r="P25" s="407"/>
    </row>
    <row r="26" spans="1:16" ht="21" customHeight="1">
      <c r="A26" s="507" t="s">
        <v>52</v>
      </c>
      <c r="B26" s="508" t="s">
        <v>147</v>
      </c>
      <c r="C26" s="786">
        <v>13136154.82</v>
      </c>
      <c r="D26" s="484">
        <v>1241533</v>
      </c>
      <c r="E26" s="786">
        <v>11081799.82</v>
      </c>
      <c r="F26" s="484">
        <v>5729901</v>
      </c>
      <c r="G26" s="484">
        <v>5351898.82</v>
      </c>
      <c r="H26" s="484">
        <v>6669</v>
      </c>
      <c r="I26" s="484">
        <v>147490</v>
      </c>
      <c r="J26" s="484">
        <v>658663</v>
      </c>
      <c r="K26" s="484">
        <v>0</v>
      </c>
      <c r="L26" s="484">
        <v>0</v>
      </c>
      <c r="M26" s="484">
        <v>0</v>
      </c>
      <c r="N26" s="484">
        <v>0</v>
      </c>
      <c r="O26" s="441"/>
      <c r="P26" s="437"/>
    </row>
    <row r="27" spans="1:16" ht="30.75" customHeight="1">
      <c r="A27" s="511" t="s">
        <v>547</v>
      </c>
      <c r="B27" s="490" t="s">
        <v>672</v>
      </c>
      <c r="C27" s="746">
        <v>43.524121706520646</v>
      </c>
      <c r="D27" s="746">
        <v>49.20899776959643</v>
      </c>
      <c r="E27" s="746">
        <v>27.48051231370027</v>
      </c>
      <c r="F27" s="746">
        <v>100</v>
      </c>
      <c r="G27" s="746">
        <v>103.61221752893701</v>
      </c>
      <c r="H27" s="746">
        <v>100</v>
      </c>
      <c r="I27" s="746">
        <v>100</v>
      </c>
      <c r="J27" s="746">
        <v>100</v>
      </c>
      <c r="K27" s="746">
        <v>0</v>
      </c>
      <c r="L27" s="746">
        <v>0</v>
      </c>
      <c r="M27" s="746">
        <v>0</v>
      </c>
      <c r="N27" s="746">
        <v>0</v>
      </c>
      <c r="O27" s="439"/>
      <c r="P27" s="407"/>
    </row>
  </sheetData>
  <sheetProtection/>
  <mergeCells count="21">
    <mergeCell ref="A10:B10"/>
    <mergeCell ref="H7:H9"/>
    <mergeCell ref="I7:I9"/>
    <mergeCell ref="F8:G8"/>
    <mergeCell ref="D7:D9"/>
    <mergeCell ref="K7:K9"/>
    <mergeCell ref="O8:P8"/>
    <mergeCell ref="D2:I2"/>
    <mergeCell ref="D3:I3"/>
    <mergeCell ref="L7:L9"/>
    <mergeCell ref="E7:G7"/>
    <mergeCell ref="M7:M9"/>
    <mergeCell ref="A1:B1"/>
    <mergeCell ref="A2:C2"/>
    <mergeCell ref="A3:B3"/>
    <mergeCell ref="A6:B9"/>
    <mergeCell ref="C6:C9"/>
    <mergeCell ref="E8:E9"/>
    <mergeCell ref="D6:N6"/>
    <mergeCell ref="J7:J9"/>
    <mergeCell ref="N7:N9"/>
  </mergeCells>
  <printOptions/>
  <pageMargins left="0" right="0" top="0.3" bottom="0" header="0.65" footer="0.32"/>
  <pageSetup horizontalDpi="600" verticalDpi="600" orientation="landscape" paperSize="9" scale="95" r:id="rId2"/>
  <drawing r:id="rId1"/>
</worksheet>
</file>

<file path=xl/worksheets/sheet17.xml><?xml version="1.0" encoding="utf-8"?>
<worksheet xmlns="http://schemas.openxmlformats.org/spreadsheetml/2006/main" xmlns:r="http://schemas.openxmlformats.org/officeDocument/2006/relationships">
  <sheetPr>
    <tabColor indexed="11"/>
  </sheetPr>
  <dimension ref="A1:C35"/>
  <sheetViews>
    <sheetView showZeros="0" zoomScale="80" zoomScaleNormal="80" zoomScaleSheetLayoutView="85" zoomScalePageLayoutView="0" workbookViewId="0" topLeftCell="A1">
      <selection activeCell="C26" sqref="C26"/>
    </sheetView>
  </sheetViews>
  <sheetFormatPr defaultColWidth="9.00390625" defaultRowHeight="15.75"/>
  <cols>
    <col min="1" max="1" width="4.25390625" style="663" customWidth="1"/>
    <col min="2" max="2" width="46.875" style="663" customWidth="1"/>
    <col min="3" max="3" width="39.25390625" style="663" customWidth="1"/>
    <col min="4" max="16384" width="9.00390625" style="663" customWidth="1"/>
  </cols>
  <sheetData>
    <row r="1" spans="1:3" s="657" customFormat="1" ht="36" customHeight="1">
      <c r="A1" s="1157" t="s">
        <v>198</v>
      </c>
      <c r="B1" s="1157"/>
      <c r="C1" s="1157"/>
    </row>
    <row r="2" spans="1:3" s="659" customFormat="1" ht="21.75" customHeight="1">
      <c r="A2" s="1158" t="s">
        <v>66</v>
      </c>
      <c r="B2" s="1159"/>
      <c r="C2" s="658" t="s">
        <v>334</v>
      </c>
    </row>
    <row r="3" spans="1:3" s="659" customFormat="1" ht="24.75" customHeight="1">
      <c r="A3" s="1160" t="s">
        <v>6</v>
      </c>
      <c r="B3" s="1161"/>
      <c r="C3" s="660">
        <v>1</v>
      </c>
    </row>
    <row r="4" spans="1:3" ht="21" customHeight="1">
      <c r="A4" s="661" t="s">
        <v>51</v>
      </c>
      <c r="B4" s="662" t="s">
        <v>556</v>
      </c>
      <c r="C4" s="747">
        <v>0</v>
      </c>
    </row>
    <row r="5" spans="1:3" s="666" customFormat="1" ht="21" customHeight="1">
      <c r="A5" s="664" t="s">
        <v>53</v>
      </c>
      <c r="B5" s="665" t="s">
        <v>148</v>
      </c>
      <c r="C5" s="748">
        <v>0</v>
      </c>
    </row>
    <row r="6" spans="1:3" s="666" customFormat="1" ht="21" customHeight="1">
      <c r="A6" s="664" t="s">
        <v>54</v>
      </c>
      <c r="B6" s="665" t="s">
        <v>149</v>
      </c>
      <c r="C6" s="748">
        <v>0</v>
      </c>
    </row>
    <row r="7" spans="1:3" s="666" customFormat="1" ht="21" customHeight="1">
      <c r="A7" s="664" t="s">
        <v>137</v>
      </c>
      <c r="B7" s="665" t="s">
        <v>150</v>
      </c>
      <c r="C7" s="748"/>
    </row>
    <row r="8" spans="1:3" s="666" customFormat="1" ht="21" customHeight="1">
      <c r="A8" s="664" t="s">
        <v>139</v>
      </c>
      <c r="B8" s="665" t="s">
        <v>151</v>
      </c>
      <c r="C8" s="748">
        <v>0</v>
      </c>
    </row>
    <row r="9" spans="1:3" s="666" customFormat="1" ht="21" customHeight="1">
      <c r="A9" s="664" t="s">
        <v>141</v>
      </c>
      <c r="B9" s="665" t="s">
        <v>152</v>
      </c>
      <c r="C9" s="748">
        <v>0</v>
      </c>
    </row>
    <row r="10" spans="1:3" s="666" customFormat="1" ht="21" customHeight="1">
      <c r="A10" s="664" t="s">
        <v>143</v>
      </c>
      <c r="B10" s="665" t="s">
        <v>153</v>
      </c>
      <c r="C10" s="748">
        <v>0</v>
      </c>
    </row>
    <row r="11" spans="1:3" s="666" customFormat="1" ht="21" customHeight="1">
      <c r="A11" s="664" t="s">
        <v>145</v>
      </c>
      <c r="B11" s="665" t="s">
        <v>155</v>
      </c>
      <c r="C11" s="748">
        <v>0</v>
      </c>
    </row>
    <row r="12" spans="1:3" s="667" customFormat="1" ht="21" customHeight="1">
      <c r="A12" s="661" t="s">
        <v>52</v>
      </c>
      <c r="B12" s="662" t="s">
        <v>552</v>
      </c>
      <c r="C12" s="747">
        <v>0</v>
      </c>
    </row>
    <row r="13" spans="1:3" s="666" customFormat="1" ht="21" customHeight="1">
      <c r="A13" s="668" t="s">
        <v>55</v>
      </c>
      <c r="B13" s="665" t="s">
        <v>154</v>
      </c>
      <c r="C13" s="748">
        <v>0</v>
      </c>
    </row>
    <row r="14" spans="1:3" ht="21" customHeight="1">
      <c r="A14" s="664" t="s">
        <v>56</v>
      </c>
      <c r="B14" s="665" t="s">
        <v>155</v>
      </c>
      <c r="C14" s="748">
        <v>0</v>
      </c>
    </row>
    <row r="15" spans="1:3" ht="21" customHeight="1">
      <c r="A15" s="661" t="s">
        <v>57</v>
      </c>
      <c r="B15" s="669" t="s">
        <v>146</v>
      </c>
      <c r="C15" s="747">
        <v>7420</v>
      </c>
    </row>
    <row r="16" spans="1:3" ht="21" customHeight="1">
      <c r="A16" s="664" t="s">
        <v>156</v>
      </c>
      <c r="B16" s="665" t="s">
        <v>183</v>
      </c>
      <c r="C16" s="748">
        <v>0</v>
      </c>
    </row>
    <row r="17" spans="1:3" s="666" customFormat="1" ht="30">
      <c r="A17" s="664" t="s">
        <v>158</v>
      </c>
      <c r="B17" s="665" t="s">
        <v>159</v>
      </c>
      <c r="C17" s="748">
        <v>0</v>
      </c>
    </row>
    <row r="18" spans="1:3" s="666" customFormat="1" ht="30">
      <c r="A18" s="664" t="s">
        <v>160</v>
      </c>
      <c r="B18" s="665" t="s">
        <v>161</v>
      </c>
      <c r="C18" s="748">
        <v>7420</v>
      </c>
    </row>
    <row r="19" spans="1:3" s="666" customFormat="1" ht="21" customHeight="1">
      <c r="A19" s="661" t="s">
        <v>69</v>
      </c>
      <c r="B19" s="662" t="s">
        <v>557</v>
      </c>
      <c r="C19" s="747">
        <v>12670</v>
      </c>
    </row>
    <row r="20" spans="1:3" s="666" customFormat="1" ht="21" customHeight="1">
      <c r="A20" s="664" t="s">
        <v>162</v>
      </c>
      <c r="B20" s="665" t="s">
        <v>163</v>
      </c>
      <c r="C20" s="748">
        <v>12670</v>
      </c>
    </row>
    <row r="21" spans="1:3" s="666" customFormat="1" ht="21" customHeight="1">
      <c r="A21" s="664" t="s">
        <v>164</v>
      </c>
      <c r="B21" s="665" t="s">
        <v>165</v>
      </c>
      <c r="C21" s="748">
        <v>0</v>
      </c>
    </row>
    <row r="22" spans="1:3" s="666" customFormat="1" ht="21" customHeight="1">
      <c r="A22" s="664" t="s">
        <v>166</v>
      </c>
      <c r="B22" s="665" t="s">
        <v>167</v>
      </c>
      <c r="C22" s="748">
        <v>0</v>
      </c>
    </row>
    <row r="23" spans="1:3" s="666" customFormat="1" ht="21" customHeight="1">
      <c r="A23" s="664" t="s">
        <v>168</v>
      </c>
      <c r="B23" s="665" t="s">
        <v>151</v>
      </c>
      <c r="C23" s="748">
        <v>0</v>
      </c>
    </row>
    <row r="24" spans="1:3" s="666" customFormat="1" ht="21" customHeight="1">
      <c r="A24" s="664" t="s">
        <v>169</v>
      </c>
      <c r="B24" s="665" t="s">
        <v>197</v>
      </c>
      <c r="C24" s="748">
        <v>0</v>
      </c>
    </row>
    <row r="25" spans="1:3" s="666" customFormat="1" ht="21" customHeight="1">
      <c r="A25" s="664" t="s">
        <v>170</v>
      </c>
      <c r="B25" s="665" t="s">
        <v>171</v>
      </c>
      <c r="C25" s="748">
        <v>0</v>
      </c>
    </row>
    <row r="26" spans="1:3" s="666" customFormat="1" ht="21" customHeight="1">
      <c r="A26" s="661" t="s">
        <v>70</v>
      </c>
      <c r="B26" s="662" t="s">
        <v>555</v>
      </c>
      <c r="C26" s="747">
        <v>13136155</v>
      </c>
    </row>
    <row r="27" spans="1:3" s="666" customFormat="1" ht="21" customHeight="1">
      <c r="A27" s="664" t="s">
        <v>172</v>
      </c>
      <c r="B27" s="665" t="s">
        <v>163</v>
      </c>
      <c r="C27" s="748">
        <v>12474661</v>
      </c>
    </row>
    <row r="28" spans="1:3" ht="21" customHeight="1">
      <c r="A28" s="664" t="s">
        <v>173</v>
      </c>
      <c r="B28" s="665" t="s">
        <v>165</v>
      </c>
      <c r="C28" s="748">
        <v>0</v>
      </c>
    </row>
    <row r="29" spans="1:3" s="666" customFormat="1" ht="21" customHeight="1">
      <c r="A29" s="664" t="s">
        <v>174</v>
      </c>
      <c r="B29" s="665" t="s">
        <v>175</v>
      </c>
      <c r="C29" s="748">
        <v>661494</v>
      </c>
    </row>
    <row r="30" spans="1:3" s="446" customFormat="1" ht="11.25" customHeight="1">
      <c r="A30" s="678"/>
      <c r="B30" s="679"/>
      <c r="C30" s="680"/>
    </row>
    <row r="31" spans="1:3" s="446" customFormat="1" ht="17.25" customHeight="1">
      <c r="A31" s="678"/>
      <c r="B31" s="679"/>
      <c r="C31" s="681" t="s">
        <v>709</v>
      </c>
    </row>
    <row r="32" spans="1:3" s="683" customFormat="1" ht="17.25" customHeight="1">
      <c r="A32" s="656"/>
      <c r="B32" s="682" t="s">
        <v>549</v>
      </c>
      <c r="C32" s="682" t="s">
        <v>723</v>
      </c>
    </row>
    <row r="33" spans="1:3" s="659" customFormat="1" ht="18.75">
      <c r="A33" s="1156">
        <v>0</v>
      </c>
      <c r="B33" s="1156"/>
      <c r="C33" s="670">
        <v>0</v>
      </c>
    </row>
    <row r="34" spans="1:3" ht="18.75">
      <c r="A34" s="671"/>
      <c r="B34" s="671"/>
      <c r="C34" s="671"/>
    </row>
    <row r="35" spans="1:3" ht="18.75">
      <c r="A35" s="671"/>
      <c r="B35" s="671"/>
      <c r="C35" s="671"/>
    </row>
  </sheetData>
  <sheetProtection/>
  <mergeCells count="4">
    <mergeCell ref="A33:B3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indexed="48"/>
  </sheetPr>
  <dimension ref="A1:Q26"/>
  <sheetViews>
    <sheetView showZeros="0" view="pageBreakPreview" zoomScale="85" zoomScaleNormal="85" zoomScaleSheetLayoutView="85" zoomScalePageLayoutView="0" workbookViewId="0" topLeftCell="A10">
      <selection activeCell="H5" sqref="H5"/>
    </sheetView>
  </sheetViews>
  <sheetFormatPr defaultColWidth="9.00390625" defaultRowHeight="15.75"/>
  <cols>
    <col min="1" max="1" width="3.625" style="422" customWidth="1"/>
    <col min="2" max="2" width="22.50390625" style="387" customWidth="1"/>
    <col min="3" max="3" width="11.75390625" style="387" customWidth="1"/>
    <col min="4" max="4" width="10.50390625" style="387" customWidth="1"/>
    <col min="5" max="5" width="8.375" style="387" customWidth="1"/>
    <col min="6" max="6" width="7.375" style="387" customWidth="1"/>
    <col min="7" max="7" width="7.875" style="387" customWidth="1"/>
    <col min="8" max="8" width="7.625" style="387" customWidth="1"/>
    <col min="9" max="9" width="8.75390625" style="387" customWidth="1"/>
    <col min="10" max="10" width="10.75390625" style="387" customWidth="1"/>
    <col min="11" max="11" width="7.125" style="387" customWidth="1"/>
    <col min="12" max="12" width="6.875" style="387" customWidth="1"/>
    <col min="13" max="13" width="6.50390625" style="387" customWidth="1"/>
    <col min="14" max="15" width="7.625" style="387" customWidth="1"/>
    <col min="16" max="16384" width="9.00390625" style="387" customWidth="1"/>
  </cols>
  <sheetData>
    <row r="1" spans="1:17" ht="24.75" customHeight="1">
      <c r="A1" s="1122" t="s">
        <v>32</v>
      </c>
      <c r="B1" s="1122"/>
      <c r="C1" s="408"/>
      <c r="D1" s="1123" t="s">
        <v>188</v>
      </c>
      <c r="E1" s="1123"/>
      <c r="F1" s="1123"/>
      <c r="G1" s="1123"/>
      <c r="H1" s="1123"/>
      <c r="I1" s="1123"/>
      <c r="J1" s="1123"/>
      <c r="K1" s="1123"/>
      <c r="L1" s="1119" t="s">
        <v>548</v>
      </c>
      <c r="M1" s="1119"/>
      <c r="N1" s="1119"/>
      <c r="O1" s="1119"/>
      <c r="P1" s="407"/>
      <c r="Q1" s="407"/>
    </row>
    <row r="2" spans="1:17" ht="16.5" customHeight="1">
      <c r="A2" s="1149" t="s">
        <v>336</v>
      </c>
      <c r="B2" s="1149"/>
      <c r="C2" s="1149"/>
      <c r="D2" s="1123" t="s">
        <v>177</v>
      </c>
      <c r="E2" s="1123"/>
      <c r="F2" s="1123"/>
      <c r="G2" s="1123"/>
      <c r="H2" s="1123"/>
      <c r="I2" s="1123"/>
      <c r="J2" s="1123"/>
      <c r="K2" s="1123"/>
      <c r="L2" s="1120" t="s">
        <v>659</v>
      </c>
      <c r="M2" s="1120"/>
      <c r="N2" s="1120"/>
      <c r="O2" s="1120"/>
      <c r="P2" s="407"/>
      <c r="Q2" s="417"/>
    </row>
    <row r="3" spans="1:17" ht="16.5" customHeight="1">
      <c r="A3" s="1149" t="s">
        <v>337</v>
      </c>
      <c r="B3" s="1149"/>
      <c r="C3" s="407"/>
      <c r="D3" s="1124" t="s">
        <v>722</v>
      </c>
      <c r="E3" s="1124"/>
      <c r="F3" s="1124"/>
      <c r="G3" s="1124"/>
      <c r="H3" s="1124"/>
      <c r="I3" s="1124"/>
      <c r="J3" s="1124"/>
      <c r="K3" s="1124"/>
      <c r="L3" s="1119" t="s">
        <v>515</v>
      </c>
      <c r="M3" s="1119"/>
      <c r="N3" s="1119"/>
      <c r="O3" s="1119"/>
      <c r="P3" s="407"/>
      <c r="Q3" s="439"/>
    </row>
    <row r="4" spans="1:17" ht="16.5" customHeight="1">
      <c r="A4" s="411" t="s">
        <v>115</v>
      </c>
      <c r="B4" s="412"/>
      <c r="C4" s="413"/>
      <c r="D4" s="414"/>
      <c r="E4" s="414"/>
      <c r="F4" s="413"/>
      <c r="G4" s="415"/>
      <c r="H4" s="415"/>
      <c r="I4" s="415"/>
      <c r="J4" s="413"/>
      <c r="K4" s="414"/>
      <c r="L4" s="1120" t="s">
        <v>404</v>
      </c>
      <c r="M4" s="1120"/>
      <c r="N4" s="1120"/>
      <c r="O4" s="1120"/>
      <c r="P4" s="407"/>
      <c r="Q4" s="439"/>
    </row>
    <row r="5" spans="1:17" ht="16.5" customHeight="1">
      <c r="A5" s="416"/>
      <c r="B5" s="413"/>
      <c r="C5" s="413"/>
      <c r="D5" s="413"/>
      <c r="E5" s="413"/>
      <c r="F5" s="417"/>
      <c r="G5" s="418"/>
      <c r="H5" s="418"/>
      <c r="I5" s="418"/>
      <c r="J5" s="417"/>
      <c r="K5" s="419"/>
      <c r="L5" s="419"/>
      <c r="M5" s="419" t="s">
        <v>189</v>
      </c>
      <c r="N5" s="512"/>
      <c r="O5" s="407"/>
      <c r="P5" s="407"/>
      <c r="Q5" s="439"/>
    </row>
    <row r="6" spans="1:17" ht="18.75" customHeight="1">
      <c r="A6" s="1100" t="s">
        <v>65</v>
      </c>
      <c r="B6" s="1101"/>
      <c r="C6" s="1106" t="s">
        <v>38</v>
      </c>
      <c r="D6" s="1109" t="s">
        <v>330</v>
      </c>
      <c r="E6" s="1110"/>
      <c r="F6" s="1110"/>
      <c r="G6" s="1110"/>
      <c r="H6" s="1110"/>
      <c r="I6" s="1110"/>
      <c r="J6" s="1110"/>
      <c r="K6" s="1110"/>
      <c r="L6" s="1110"/>
      <c r="M6" s="1110"/>
      <c r="N6" s="1110"/>
      <c r="O6" s="1111"/>
      <c r="P6" s="437"/>
      <c r="Q6" s="441"/>
    </row>
    <row r="7" spans="1:17" ht="20.25" customHeight="1">
      <c r="A7" s="1102"/>
      <c r="B7" s="1103"/>
      <c r="C7" s="1107"/>
      <c r="D7" s="1112" t="s">
        <v>116</v>
      </c>
      <c r="E7" s="1115" t="s">
        <v>117</v>
      </c>
      <c r="F7" s="1116"/>
      <c r="G7" s="1117"/>
      <c r="H7" s="1097" t="s">
        <v>118</v>
      </c>
      <c r="I7" s="1097" t="s">
        <v>119</v>
      </c>
      <c r="J7" s="1097" t="s">
        <v>193</v>
      </c>
      <c r="K7" s="1097" t="s">
        <v>121</v>
      </c>
      <c r="L7" s="1097" t="s">
        <v>122</v>
      </c>
      <c r="M7" s="1097" t="s">
        <v>123</v>
      </c>
      <c r="N7" s="1097" t="s">
        <v>178</v>
      </c>
      <c r="O7" s="1097" t="s">
        <v>124</v>
      </c>
      <c r="P7" s="439"/>
      <c r="Q7" s="439"/>
    </row>
    <row r="8" spans="1:17" ht="21.75" customHeight="1">
      <c r="A8" s="1102"/>
      <c r="B8" s="1103"/>
      <c r="C8" s="1107"/>
      <c r="D8" s="1113"/>
      <c r="E8" s="1097" t="s">
        <v>37</v>
      </c>
      <c r="F8" s="1115" t="s">
        <v>7</v>
      </c>
      <c r="G8" s="1117"/>
      <c r="H8" s="1098"/>
      <c r="I8" s="1098"/>
      <c r="J8" s="1098"/>
      <c r="K8" s="1098"/>
      <c r="L8" s="1098"/>
      <c r="M8" s="1098"/>
      <c r="N8" s="1098"/>
      <c r="O8" s="1098"/>
      <c r="P8" s="1150"/>
      <c r="Q8" s="1150"/>
    </row>
    <row r="9" spans="1:17" ht="21.75" customHeight="1">
      <c r="A9" s="1104"/>
      <c r="B9" s="1105"/>
      <c r="C9" s="1108"/>
      <c r="D9" s="1114"/>
      <c r="E9" s="1099"/>
      <c r="F9" s="468" t="s">
        <v>194</v>
      </c>
      <c r="G9" s="469" t="s">
        <v>195</v>
      </c>
      <c r="H9" s="1099"/>
      <c r="I9" s="1099"/>
      <c r="J9" s="1099"/>
      <c r="K9" s="1099"/>
      <c r="L9" s="1099"/>
      <c r="M9" s="1099"/>
      <c r="N9" s="1099"/>
      <c r="O9" s="1099"/>
      <c r="P9" s="442"/>
      <c r="Q9" s="442"/>
    </row>
    <row r="10" spans="1:17" s="392" customFormat="1" ht="22.5" customHeight="1">
      <c r="A10" s="1095" t="s">
        <v>40</v>
      </c>
      <c r="B10" s="1096"/>
      <c r="C10" s="458">
        <v>1</v>
      </c>
      <c r="D10" s="458">
        <v>2</v>
      </c>
      <c r="E10" s="458">
        <v>3</v>
      </c>
      <c r="F10" s="458">
        <v>4</v>
      </c>
      <c r="G10" s="458">
        <v>5</v>
      </c>
      <c r="H10" s="458">
        <v>6</v>
      </c>
      <c r="I10" s="458">
        <v>7</v>
      </c>
      <c r="J10" s="458">
        <v>8</v>
      </c>
      <c r="K10" s="458">
        <v>9</v>
      </c>
      <c r="L10" s="458">
        <v>10</v>
      </c>
      <c r="M10" s="458">
        <v>11</v>
      </c>
      <c r="N10" s="458">
        <v>12</v>
      </c>
      <c r="O10" s="458">
        <v>13</v>
      </c>
      <c r="P10" s="513"/>
      <c r="Q10" s="513"/>
    </row>
    <row r="11" spans="1:17" ht="21" customHeight="1">
      <c r="A11" s="515" t="s">
        <v>0</v>
      </c>
      <c r="B11" s="516" t="s">
        <v>127</v>
      </c>
      <c r="C11" s="744">
        <v>350782675.178</v>
      </c>
      <c r="D11" s="744">
        <v>223413389.178</v>
      </c>
      <c r="E11" s="744">
        <v>7336325</v>
      </c>
      <c r="F11" s="744">
        <v>0</v>
      </c>
      <c r="G11" s="744">
        <v>7336325</v>
      </c>
      <c r="H11" s="744">
        <v>0</v>
      </c>
      <c r="I11" s="744">
        <v>2666887</v>
      </c>
      <c r="J11" s="744">
        <v>117198277</v>
      </c>
      <c r="K11" s="744">
        <v>78183</v>
      </c>
      <c r="L11" s="744">
        <v>0</v>
      </c>
      <c r="M11" s="744">
        <v>89614</v>
      </c>
      <c r="N11" s="744">
        <v>0</v>
      </c>
      <c r="O11" s="744">
        <v>0</v>
      </c>
      <c r="P11" s="441"/>
      <c r="Q11" s="441"/>
    </row>
    <row r="12" spans="1:17" ht="21" customHeight="1">
      <c r="A12" s="517">
        <v>1</v>
      </c>
      <c r="B12" s="518" t="s">
        <v>128</v>
      </c>
      <c r="C12" s="745">
        <v>292174242.593</v>
      </c>
      <c r="D12" s="755">
        <v>192073333.593</v>
      </c>
      <c r="E12" s="745">
        <v>3196604</v>
      </c>
      <c r="F12" s="755">
        <v>0</v>
      </c>
      <c r="G12" s="755">
        <v>3196604</v>
      </c>
      <c r="H12" s="755">
        <v>0</v>
      </c>
      <c r="I12" s="755">
        <v>590565</v>
      </c>
      <c r="J12" s="755">
        <v>96224126</v>
      </c>
      <c r="K12" s="755">
        <v>0</v>
      </c>
      <c r="L12" s="755">
        <v>0</v>
      </c>
      <c r="M12" s="755">
        <v>89614</v>
      </c>
      <c r="N12" s="755">
        <v>0</v>
      </c>
      <c r="O12" s="755">
        <v>0</v>
      </c>
      <c r="P12" s="439"/>
      <c r="Q12" s="439"/>
    </row>
    <row r="13" spans="1:17" ht="21" customHeight="1">
      <c r="A13" s="517">
        <v>2</v>
      </c>
      <c r="B13" s="518" t="s">
        <v>129</v>
      </c>
      <c r="C13" s="745">
        <v>58608432.585</v>
      </c>
      <c r="D13" s="755">
        <v>31340055.585</v>
      </c>
      <c r="E13" s="745">
        <v>4139721</v>
      </c>
      <c r="F13" s="755">
        <v>0</v>
      </c>
      <c r="G13" s="755">
        <v>4139721</v>
      </c>
      <c r="H13" s="755">
        <v>0</v>
      </c>
      <c r="I13" s="755">
        <v>2076322</v>
      </c>
      <c r="J13" s="755">
        <v>20974151</v>
      </c>
      <c r="K13" s="755">
        <v>78183</v>
      </c>
      <c r="L13" s="755">
        <v>0</v>
      </c>
      <c r="M13" s="755">
        <v>0</v>
      </c>
      <c r="N13" s="755">
        <v>0</v>
      </c>
      <c r="O13" s="755">
        <v>0</v>
      </c>
      <c r="P13" s="439"/>
      <c r="Q13" s="439"/>
    </row>
    <row r="14" spans="1:17" ht="21" customHeight="1">
      <c r="A14" s="515" t="s">
        <v>1</v>
      </c>
      <c r="B14" s="516" t="s">
        <v>130</v>
      </c>
      <c r="C14" s="744">
        <v>5861824</v>
      </c>
      <c r="D14" s="756">
        <v>0</v>
      </c>
      <c r="E14" s="744">
        <v>327830</v>
      </c>
      <c r="F14" s="756">
        <v>0</v>
      </c>
      <c r="G14" s="756">
        <v>327830</v>
      </c>
      <c r="H14" s="756">
        <v>0</v>
      </c>
      <c r="I14" s="756">
        <v>128000</v>
      </c>
      <c r="J14" s="756">
        <v>5405994</v>
      </c>
      <c r="K14" s="756">
        <v>0</v>
      </c>
      <c r="L14" s="756">
        <v>0</v>
      </c>
      <c r="M14" s="756">
        <v>0</v>
      </c>
      <c r="N14" s="756">
        <v>0</v>
      </c>
      <c r="O14" s="756">
        <v>0</v>
      </c>
      <c r="P14" s="439"/>
      <c r="Q14" s="439"/>
    </row>
    <row r="15" spans="1:17" ht="21" customHeight="1">
      <c r="A15" s="515" t="s">
        <v>9</v>
      </c>
      <c r="B15" s="516" t="s">
        <v>131</v>
      </c>
      <c r="C15" s="744">
        <v>0</v>
      </c>
      <c r="D15" s="756">
        <v>0</v>
      </c>
      <c r="E15" s="744">
        <v>0</v>
      </c>
      <c r="F15" s="756">
        <v>0</v>
      </c>
      <c r="G15" s="756">
        <v>0</v>
      </c>
      <c r="H15" s="756">
        <v>0</v>
      </c>
      <c r="I15" s="756">
        <v>0</v>
      </c>
      <c r="J15" s="756">
        <v>0</v>
      </c>
      <c r="K15" s="756">
        <v>0</v>
      </c>
      <c r="L15" s="756">
        <v>0</v>
      </c>
      <c r="M15" s="756">
        <v>0</v>
      </c>
      <c r="N15" s="756">
        <v>0</v>
      </c>
      <c r="O15" s="756">
        <v>0</v>
      </c>
      <c r="P15" s="439"/>
      <c r="Q15" s="439"/>
    </row>
    <row r="16" spans="1:17" ht="21" customHeight="1">
      <c r="A16" s="515" t="s">
        <v>132</v>
      </c>
      <c r="B16" s="516" t="s">
        <v>133</v>
      </c>
      <c r="C16" s="744">
        <v>344920860.178</v>
      </c>
      <c r="D16" s="744">
        <v>223413398.178</v>
      </c>
      <c r="E16" s="744">
        <v>7008495</v>
      </c>
      <c r="F16" s="744">
        <v>0</v>
      </c>
      <c r="G16" s="744">
        <v>7008495</v>
      </c>
      <c r="H16" s="744">
        <v>692379</v>
      </c>
      <c r="I16" s="744">
        <v>6052413</v>
      </c>
      <c r="J16" s="744">
        <v>107586378</v>
      </c>
      <c r="K16" s="744">
        <v>78183</v>
      </c>
      <c r="L16" s="744">
        <v>0</v>
      </c>
      <c r="M16" s="744">
        <v>89614</v>
      </c>
      <c r="N16" s="744">
        <v>0</v>
      </c>
      <c r="O16" s="744">
        <v>0</v>
      </c>
      <c r="P16" s="441"/>
      <c r="Q16" s="437"/>
    </row>
    <row r="17" spans="1:17" ht="21" customHeight="1">
      <c r="A17" s="515" t="s">
        <v>51</v>
      </c>
      <c r="B17" s="516" t="s">
        <v>134</v>
      </c>
      <c r="C17" s="745">
        <v>126478586.428</v>
      </c>
      <c r="D17" s="745">
        <v>59195371.428</v>
      </c>
      <c r="E17" s="745">
        <v>5270955</v>
      </c>
      <c r="F17" s="745">
        <v>0</v>
      </c>
      <c r="G17" s="745">
        <v>5270955</v>
      </c>
      <c r="H17" s="745">
        <v>626579</v>
      </c>
      <c r="I17" s="745">
        <v>6010413</v>
      </c>
      <c r="J17" s="745">
        <v>55297085</v>
      </c>
      <c r="K17" s="745">
        <v>78183</v>
      </c>
      <c r="L17" s="745">
        <v>0</v>
      </c>
      <c r="M17" s="745">
        <v>0</v>
      </c>
      <c r="N17" s="745">
        <v>0</v>
      </c>
      <c r="O17" s="745">
        <v>0</v>
      </c>
      <c r="P17" s="441"/>
      <c r="Q17" s="437"/>
    </row>
    <row r="18" spans="1:17" ht="21" customHeight="1">
      <c r="A18" s="517" t="s">
        <v>53</v>
      </c>
      <c r="B18" s="518" t="s">
        <v>135</v>
      </c>
      <c r="C18" s="745">
        <v>16793760.428</v>
      </c>
      <c r="D18" s="755">
        <v>5399570.428</v>
      </c>
      <c r="E18" s="745">
        <v>432518</v>
      </c>
      <c r="F18" s="755">
        <v>0</v>
      </c>
      <c r="G18" s="755">
        <v>432518</v>
      </c>
      <c r="H18" s="755">
        <v>112100</v>
      </c>
      <c r="I18" s="755">
        <v>261000</v>
      </c>
      <c r="J18" s="755">
        <v>10588572</v>
      </c>
      <c r="K18" s="755">
        <v>0</v>
      </c>
      <c r="L18" s="755">
        <v>0</v>
      </c>
      <c r="M18" s="755">
        <v>0</v>
      </c>
      <c r="N18" s="755">
        <v>0</v>
      </c>
      <c r="O18" s="755">
        <v>0</v>
      </c>
      <c r="P18" s="439"/>
      <c r="Q18" s="407"/>
    </row>
    <row r="19" spans="1:17" ht="21" customHeight="1">
      <c r="A19" s="517" t="s">
        <v>54</v>
      </c>
      <c r="B19" s="518" t="s">
        <v>136</v>
      </c>
      <c r="C19" s="745">
        <v>1123552</v>
      </c>
      <c r="D19" s="755">
        <v>720945</v>
      </c>
      <c r="E19" s="745">
        <v>123748</v>
      </c>
      <c r="F19" s="755">
        <v>0</v>
      </c>
      <c r="G19" s="755">
        <v>123748</v>
      </c>
      <c r="H19" s="755">
        <v>247359</v>
      </c>
      <c r="I19" s="755">
        <v>31500</v>
      </c>
      <c r="J19" s="755">
        <v>0</v>
      </c>
      <c r="K19" s="755">
        <v>0</v>
      </c>
      <c r="L19" s="755">
        <v>0</v>
      </c>
      <c r="M19" s="755">
        <v>0</v>
      </c>
      <c r="N19" s="755">
        <v>0</v>
      </c>
      <c r="O19" s="755">
        <v>0</v>
      </c>
      <c r="P19" s="439"/>
      <c r="Q19" s="407"/>
    </row>
    <row r="20" spans="1:17" ht="21" customHeight="1">
      <c r="A20" s="517" t="s">
        <v>137</v>
      </c>
      <c r="B20" s="518" t="s">
        <v>138</v>
      </c>
      <c r="C20" s="745">
        <v>108345030</v>
      </c>
      <c r="D20" s="755">
        <v>52916859</v>
      </c>
      <c r="E20" s="745">
        <v>4656442</v>
      </c>
      <c r="F20" s="755">
        <v>0</v>
      </c>
      <c r="G20" s="755">
        <v>4656442</v>
      </c>
      <c r="H20" s="755">
        <v>267120</v>
      </c>
      <c r="I20" s="755">
        <v>5717913</v>
      </c>
      <c r="J20" s="755">
        <v>44708513</v>
      </c>
      <c r="K20" s="755">
        <v>78183</v>
      </c>
      <c r="L20" s="755">
        <v>0</v>
      </c>
      <c r="M20" s="755">
        <v>0</v>
      </c>
      <c r="N20" s="755">
        <v>0</v>
      </c>
      <c r="O20" s="755">
        <v>0</v>
      </c>
      <c r="P20" s="439"/>
      <c r="Q20" s="407"/>
    </row>
    <row r="21" spans="1:17" ht="21" customHeight="1">
      <c r="A21" s="517" t="s">
        <v>139</v>
      </c>
      <c r="B21" s="518" t="s">
        <v>140</v>
      </c>
      <c r="C21" s="745">
        <v>58247</v>
      </c>
      <c r="D21" s="755">
        <v>0</v>
      </c>
      <c r="E21" s="745">
        <v>58247</v>
      </c>
      <c r="F21" s="755">
        <v>0</v>
      </c>
      <c r="G21" s="755">
        <v>58247</v>
      </c>
      <c r="H21" s="755">
        <v>0</v>
      </c>
      <c r="I21" s="755">
        <v>0</v>
      </c>
      <c r="J21" s="755">
        <v>0</v>
      </c>
      <c r="K21" s="755">
        <v>0</v>
      </c>
      <c r="L21" s="755">
        <v>0</v>
      </c>
      <c r="M21" s="755">
        <v>0</v>
      </c>
      <c r="N21" s="755">
        <v>0</v>
      </c>
      <c r="O21" s="755">
        <v>0</v>
      </c>
      <c r="P21" s="439"/>
      <c r="Q21" s="407"/>
    </row>
    <row r="22" spans="1:17" ht="21" customHeight="1">
      <c r="A22" s="517" t="s">
        <v>141</v>
      </c>
      <c r="B22" s="518" t="s">
        <v>142</v>
      </c>
      <c r="C22" s="745">
        <v>0</v>
      </c>
      <c r="D22" s="755">
        <v>0</v>
      </c>
      <c r="E22" s="745">
        <v>0</v>
      </c>
      <c r="F22" s="755">
        <v>0</v>
      </c>
      <c r="G22" s="755">
        <v>0</v>
      </c>
      <c r="H22" s="755">
        <v>0</v>
      </c>
      <c r="I22" s="755">
        <v>0</v>
      </c>
      <c r="J22" s="755">
        <v>0</v>
      </c>
      <c r="K22" s="755">
        <v>0</v>
      </c>
      <c r="L22" s="755">
        <v>0</v>
      </c>
      <c r="M22" s="755">
        <v>0</v>
      </c>
      <c r="N22" s="755">
        <v>0</v>
      </c>
      <c r="O22" s="755">
        <v>0</v>
      </c>
      <c r="P22" s="439"/>
      <c r="Q22" s="407"/>
    </row>
    <row r="23" spans="1:17" ht="25.5">
      <c r="A23" s="517" t="s">
        <v>143</v>
      </c>
      <c r="B23" s="518" t="s">
        <v>144</v>
      </c>
      <c r="C23" s="745">
        <v>0</v>
      </c>
      <c r="D23" s="755">
        <v>0</v>
      </c>
      <c r="E23" s="745">
        <v>0</v>
      </c>
      <c r="F23" s="755">
        <v>0</v>
      </c>
      <c r="G23" s="755">
        <v>0</v>
      </c>
      <c r="H23" s="755">
        <v>0</v>
      </c>
      <c r="I23" s="755">
        <v>0</v>
      </c>
      <c r="J23" s="755">
        <v>0</v>
      </c>
      <c r="K23" s="755">
        <v>0</v>
      </c>
      <c r="L23" s="755">
        <v>0</v>
      </c>
      <c r="M23" s="755">
        <v>0</v>
      </c>
      <c r="N23" s="755">
        <v>0</v>
      </c>
      <c r="O23" s="755">
        <v>0</v>
      </c>
      <c r="P23" s="439"/>
      <c r="Q23" s="407"/>
    </row>
    <row r="24" spans="1:17" ht="21" customHeight="1">
      <c r="A24" s="517" t="s">
        <v>145</v>
      </c>
      <c r="B24" s="518" t="s">
        <v>146</v>
      </c>
      <c r="C24" s="745">
        <v>157997</v>
      </c>
      <c r="D24" s="755">
        <v>157997</v>
      </c>
      <c r="E24" s="745">
        <v>0</v>
      </c>
      <c r="F24" s="755">
        <v>0</v>
      </c>
      <c r="G24" s="755">
        <v>0</v>
      </c>
      <c r="H24" s="755">
        <v>0</v>
      </c>
      <c r="I24" s="755">
        <v>0</v>
      </c>
      <c r="J24" s="755">
        <v>0</v>
      </c>
      <c r="K24" s="755">
        <v>0</v>
      </c>
      <c r="L24" s="755">
        <v>0</v>
      </c>
      <c r="M24" s="755">
        <v>0</v>
      </c>
      <c r="N24" s="755">
        <v>0</v>
      </c>
      <c r="O24" s="755">
        <v>0</v>
      </c>
      <c r="P24" s="439"/>
      <c r="Q24" s="407"/>
    </row>
    <row r="25" spans="1:17" ht="21" customHeight="1">
      <c r="A25" s="515" t="s">
        <v>52</v>
      </c>
      <c r="B25" s="516" t="s">
        <v>147</v>
      </c>
      <c r="C25" s="744">
        <v>218442273.75</v>
      </c>
      <c r="D25" s="756">
        <v>164218026.75</v>
      </c>
      <c r="E25" s="744">
        <v>1737540</v>
      </c>
      <c r="F25" s="755">
        <v>0</v>
      </c>
      <c r="G25" s="756">
        <v>1737540</v>
      </c>
      <c r="H25" s="756">
        <v>65800</v>
      </c>
      <c r="I25" s="756">
        <v>42000</v>
      </c>
      <c r="J25" s="756">
        <v>52289293</v>
      </c>
      <c r="K25" s="756">
        <v>0</v>
      </c>
      <c r="L25" s="756">
        <v>0</v>
      </c>
      <c r="M25" s="756">
        <v>89614</v>
      </c>
      <c r="N25" s="756">
        <v>0</v>
      </c>
      <c r="O25" s="756">
        <v>0</v>
      </c>
      <c r="P25" s="439"/>
      <c r="Q25" s="407"/>
    </row>
    <row r="26" spans="1:17" ht="25.5">
      <c r="A26" s="515" t="s">
        <v>547</v>
      </c>
      <c r="B26" s="490" t="s">
        <v>672</v>
      </c>
      <c r="C26" s="746">
        <v>14.166281371431774</v>
      </c>
      <c r="D26" s="746">
        <v>10.339516891864514</v>
      </c>
      <c r="E26" s="746">
        <v>10.553419636479537</v>
      </c>
      <c r="F26" s="746">
        <v>0</v>
      </c>
      <c r="G26" s="746">
        <v>10.553419636479537</v>
      </c>
      <c r="H26" s="746">
        <v>57.368504210961426</v>
      </c>
      <c r="I26" s="746">
        <v>4.86655409536749</v>
      </c>
      <c r="J26" s="746">
        <v>19.148517503228245</v>
      </c>
      <c r="K26" s="746">
        <v>0</v>
      </c>
      <c r="L26" s="746">
        <v>0</v>
      </c>
      <c r="M26" s="746">
        <v>0</v>
      </c>
      <c r="N26" s="746">
        <v>0</v>
      </c>
      <c r="O26" s="746">
        <v>0</v>
      </c>
      <c r="P26" s="439"/>
      <c r="Q26" s="407"/>
    </row>
  </sheetData>
  <sheetProtection/>
  <mergeCells count="27">
    <mergeCell ref="L2:O2"/>
    <mergeCell ref="L3:O3"/>
    <mergeCell ref="L4:O4"/>
    <mergeCell ref="D1:K1"/>
    <mergeCell ref="M7:M9"/>
    <mergeCell ref="L7:L9"/>
    <mergeCell ref="O7:O9"/>
    <mergeCell ref="F8:G8"/>
    <mergeCell ref="P8:Q8"/>
    <mergeCell ref="A6:B9"/>
    <mergeCell ref="N7:N9"/>
    <mergeCell ref="H7:H9"/>
    <mergeCell ref="A1:B1"/>
    <mergeCell ref="A2:C2"/>
    <mergeCell ref="D2:K2"/>
    <mergeCell ref="D3:K3"/>
    <mergeCell ref="A3:B3"/>
    <mergeCell ref="L1:O1"/>
    <mergeCell ref="A10:B10"/>
    <mergeCell ref="C6:C9"/>
    <mergeCell ref="D6:O6"/>
    <mergeCell ref="D7:D9"/>
    <mergeCell ref="E7:G7"/>
    <mergeCell ref="J7:J9"/>
    <mergeCell ref="K7:K9"/>
    <mergeCell ref="E8:E9"/>
    <mergeCell ref="I7:I9"/>
  </mergeCells>
  <printOptions/>
  <pageMargins left="0.2" right="0" top="0.37" bottom="0" header="0.36" footer="0.27"/>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J35"/>
  <sheetViews>
    <sheetView showZeros="0" view="pageBreakPreview" zoomScale="85" zoomScaleNormal="80" zoomScaleSheetLayoutView="85" zoomScalePageLayoutView="0" workbookViewId="0" topLeftCell="A16">
      <selection activeCell="C24" sqref="C24"/>
    </sheetView>
  </sheetViews>
  <sheetFormatPr defaultColWidth="9.00390625" defaultRowHeight="15.75"/>
  <cols>
    <col min="1" max="1" width="4.25390625" style="416" customWidth="1"/>
    <col min="2" max="2" width="46.375" style="416" customWidth="1"/>
    <col min="3" max="3" width="39.625" style="416" customWidth="1"/>
    <col min="4" max="10" width="9.00390625" style="416" hidden="1" customWidth="1"/>
    <col min="11" max="16384" width="9.00390625" style="416" customWidth="1"/>
  </cols>
  <sheetData>
    <row r="1" spans="1:3" s="422" customFormat="1" ht="36" customHeight="1">
      <c r="A1" s="1164" t="s">
        <v>199</v>
      </c>
      <c r="B1" s="1165"/>
      <c r="C1" s="1165"/>
    </row>
    <row r="2" spans="1:10" s="449" customFormat="1" ht="19.5" customHeight="1">
      <c r="A2" s="1162" t="s">
        <v>66</v>
      </c>
      <c r="B2" s="1163"/>
      <c r="C2" s="448" t="s">
        <v>334</v>
      </c>
      <c r="D2" s="777"/>
      <c r="E2" s="777"/>
      <c r="F2" s="777"/>
      <c r="G2" s="777"/>
      <c r="H2" s="777"/>
      <c r="I2" s="777"/>
      <c r="J2" s="777"/>
    </row>
    <row r="3" spans="1:10" s="428" customFormat="1" ht="18.75" customHeight="1">
      <c r="A3" s="1166" t="s">
        <v>6</v>
      </c>
      <c r="B3" s="1167"/>
      <c r="C3" s="425">
        <v>1</v>
      </c>
      <c r="D3" s="778"/>
      <c r="E3" s="778"/>
      <c r="F3" s="778"/>
      <c r="G3" s="778"/>
      <c r="H3" s="778"/>
      <c r="I3" s="778"/>
      <c r="J3" s="778"/>
    </row>
    <row r="4" spans="1:10" s="428" customFormat="1" ht="19.5" customHeight="1">
      <c r="A4" s="425" t="s">
        <v>51</v>
      </c>
      <c r="B4" s="463" t="s">
        <v>559</v>
      </c>
      <c r="C4" s="789">
        <v>58247</v>
      </c>
      <c r="D4" s="425"/>
      <c r="E4" s="425"/>
      <c r="F4" s="425"/>
      <c r="G4" s="425"/>
      <c r="H4" s="425"/>
      <c r="I4" s="425"/>
      <c r="J4" s="425"/>
    </row>
    <row r="5" spans="1:10" s="26" customFormat="1" ht="19.5" customHeight="1">
      <c r="A5" s="429" t="s">
        <v>53</v>
      </c>
      <c r="B5" s="464" t="s">
        <v>163</v>
      </c>
      <c r="C5" s="789">
        <v>0</v>
      </c>
      <c r="D5" s="425"/>
      <c r="E5" s="425"/>
      <c r="F5" s="425"/>
      <c r="G5" s="425"/>
      <c r="H5" s="425"/>
      <c r="I5" s="425"/>
      <c r="J5" s="425"/>
    </row>
    <row r="6" spans="1:10" s="26" customFormat="1" ht="19.5" customHeight="1">
      <c r="A6" s="430" t="s">
        <v>54</v>
      </c>
      <c r="B6" s="464" t="s">
        <v>165</v>
      </c>
      <c r="C6" s="789">
        <v>0</v>
      </c>
      <c r="D6" s="425"/>
      <c r="E6" s="425"/>
      <c r="F6" s="425"/>
      <c r="G6" s="425"/>
      <c r="H6" s="425"/>
      <c r="I6" s="425"/>
      <c r="J6" s="425"/>
    </row>
    <row r="7" spans="1:10" s="26" customFormat="1" ht="19.5" customHeight="1">
      <c r="A7" s="430" t="s">
        <v>137</v>
      </c>
      <c r="B7" s="464" t="s">
        <v>175</v>
      </c>
      <c r="C7" s="790">
        <v>58247</v>
      </c>
      <c r="D7" s="425"/>
      <c r="E7" s="425"/>
      <c r="F7" s="425"/>
      <c r="G7" s="425"/>
      <c r="H7" s="425"/>
      <c r="I7" s="425"/>
      <c r="J7" s="425"/>
    </row>
    <row r="8" spans="1:10" s="26" customFormat="1" ht="19.5" customHeight="1">
      <c r="A8" s="430" t="s">
        <v>139</v>
      </c>
      <c r="B8" s="464" t="s">
        <v>167</v>
      </c>
      <c r="C8" s="789">
        <v>0</v>
      </c>
      <c r="D8" s="425"/>
      <c r="E8" s="425"/>
      <c r="F8" s="425"/>
      <c r="G8" s="425"/>
      <c r="H8" s="425"/>
      <c r="I8" s="425"/>
      <c r="J8" s="425"/>
    </row>
    <row r="9" spans="1:10" s="26" customFormat="1" ht="19.5" customHeight="1">
      <c r="A9" s="430" t="s">
        <v>141</v>
      </c>
      <c r="B9" s="464" t="s">
        <v>151</v>
      </c>
      <c r="C9" s="789">
        <v>0</v>
      </c>
      <c r="D9" s="425"/>
      <c r="E9" s="425"/>
      <c r="F9" s="425"/>
      <c r="G9" s="425"/>
      <c r="H9" s="425"/>
      <c r="I9" s="425"/>
      <c r="J9" s="425"/>
    </row>
    <row r="10" spans="1:10" s="26" customFormat="1" ht="19.5" customHeight="1">
      <c r="A10" s="430" t="s">
        <v>143</v>
      </c>
      <c r="B10" s="464" t="s">
        <v>179</v>
      </c>
      <c r="C10" s="789">
        <v>0</v>
      </c>
      <c r="D10" s="425"/>
      <c r="E10" s="425"/>
      <c r="F10" s="425"/>
      <c r="G10" s="425"/>
      <c r="H10" s="425"/>
      <c r="I10" s="425"/>
      <c r="J10" s="425"/>
    </row>
    <row r="11" spans="1:10" s="26" customFormat="1" ht="19.5" customHeight="1">
      <c r="A11" s="430" t="s">
        <v>145</v>
      </c>
      <c r="B11" s="464" t="s">
        <v>153</v>
      </c>
      <c r="C11" s="789">
        <v>0</v>
      </c>
      <c r="D11" s="425"/>
      <c r="E11" s="425"/>
      <c r="F11" s="425"/>
      <c r="G11" s="425"/>
      <c r="H11" s="425"/>
      <c r="I11" s="425"/>
      <c r="J11" s="425"/>
    </row>
    <row r="12" spans="1:10" s="431" customFormat="1" ht="19.5" customHeight="1">
      <c r="A12" s="430" t="s">
        <v>180</v>
      </c>
      <c r="B12" s="464" t="s">
        <v>181</v>
      </c>
      <c r="C12" s="789">
        <v>0</v>
      </c>
      <c r="D12" s="425"/>
      <c r="E12" s="425"/>
      <c r="F12" s="425"/>
      <c r="G12" s="425"/>
      <c r="H12" s="425"/>
      <c r="I12" s="425"/>
      <c r="J12" s="425"/>
    </row>
    <row r="13" spans="1:10" s="431" customFormat="1" ht="19.5" customHeight="1">
      <c r="A13" s="425" t="s">
        <v>52</v>
      </c>
      <c r="B13" s="463" t="s">
        <v>560</v>
      </c>
      <c r="C13" s="789">
        <v>0</v>
      </c>
      <c r="D13" s="425"/>
      <c r="E13" s="425"/>
      <c r="F13" s="425"/>
      <c r="G13" s="425"/>
      <c r="H13" s="425"/>
      <c r="I13" s="425"/>
      <c r="J13" s="425"/>
    </row>
    <row r="14" spans="1:10" s="431" customFormat="1" ht="19.5" customHeight="1">
      <c r="A14" s="429" t="s">
        <v>55</v>
      </c>
      <c r="B14" s="464" t="s">
        <v>182</v>
      </c>
      <c r="C14" s="789">
        <v>0</v>
      </c>
      <c r="D14" s="425"/>
      <c r="E14" s="425"/>
      <c r="F14" s="425"/>
      <c r="G14" s="425"/>
      <c r="H14" s="425"/>
      <c r="I14" s="425"/>
      <c r="J14" s="425"/>
    </row>
    <row r="15" spans="1:10" s="431" customFormat="1" ht="19.5" customHeight="1">
      <c r="A15" s="429" t="s">
        <v>56</v>
      </c>
      <c r="B15" s="464" t="s">
        <v>155</v>
      </c>
      <c r="C15" s="789">
        <v>0</v>
      </c>
      <c r="D15" s="425"/>
      <c r="E15" s="425"/>
      <c r="F15" s="425"/>
      <c r="G15" s="425"/>
      <c r="H15" s="425"/>
      <c r="I15" s="425"/>
      <c r="J15" s="425"/>
    </row>
    <row r="16" spans="1:10" s="428" customFormat="1" ht="19.5" customHeight="1">
      <c r="A16" s="425" t="s">
        <v>57</v>
      </c>
      <c r="B16" s="467" t="s">
        <v>146</v>
      </c>
      <c r="C16" s="789">
        <f>C19</f>
        <v>157997</v>
      </c>
      <c r="D16" s="425"/>
      <c r="E16" s="425"/>
      <c r="F16" s="425"/>
      <c r="G16" s="425"/>
      <c r="H16" s="425"/>
      <c r="I16" s="425"/>
      <c r="J16" s="425"/>
    </row>
    <row r="17" spans="1:10" ht="19.5" customHeight="1">
      <c r="A17" s="429" t="s">
        <v>156</v>
      </c>
      <c r="B17" s="464" t="s">
        <v>183</v>
      </c>
      <c r="C17" s="789">
        <v>0</v>
      </c>
      <c r="D17" s="425"/>
      <c r="E17" s="425"/>
      <c r="F17" s="425"/>
      <c r="G17" s="425"/>
      <c r="H17" s="425"/>
      <c r="I17" s="425"/>
      <c r="J17" s="425"/>
    </row>
    <row r="18" spans="1:10" s="26" customFormat="1" ht="30">
      <c r="A18" s="430" t="s">
        <v>158</v>
      </c>
      <c r="B18" s="464" t="s">
        <v>159</v>
      </c>
      <c r="C18" s="789"/>
      <c r="D18" s="425"/>
      <c r="E18" s="425"/>
      <c r="F18" s="425"/>
      <c r="G18" s="425"/>
      <c r="H18" s="425"/>
      <c r="I18" s="425"/>
      <c r="J18" s="425"/>
    </row>
    <row r="19" spans="1:10" s="26" customFormat="1" ht="19.5" customHeight="1">
      <c r="A19" s="430" t="s">
        <v>160</v>
      </c>
      <c r="B19" s="464" t="s">
        <v>161</v>
      </c>
      <c r="C19" s="790">
        <v>157997</v>
      </c>
      <c r="D19" s="425"/>
      <c r="E19" s="425"/>
      <c r="F19" s="425"/>
      <c r="G19" s="425"/>
      <c r="H19" s="425"/>
      <c r="I19" s="425"/>
      <c r="J19" s="425"/>
    </row>
    <row r="20" spans="1:10" s="26" customFormat="1" ht="19.5" customHeight="1">
      <c r="A20" s="430" t="s">
        <v>69</v>
      </c>
      <c r="B20" s="463" t="s">
        <v>557</v>
      </c>
      <c r="C20" s="789">
        <v>1123552</v>
      </c>
      <c r="D20" s="425"/>
      <c r="E20" s="425"/>
      <c r="F20" s="425"/>
      <c r="G20" s="425"/>
      <c r="H20" s="425"/>
      <c r="I20" s="425"/>
      <c r="J20" s="425"/>
    </row>
    <row r="21" spans="1:10" s="26" customFormat="1" ht="19.5" customHeight="1">
      <c r="A21" s="430" t="s">
        <v>162</v>
      </c>
      <c r="B21" s="464" t="s">
        <v>163</v>
      </c>
      <c r="C21" s="789">
        <v>0</v>
      </c>
      <c r="D21" s="425"/>
      <c r="E21" s="425"/>
      <c r="F21" s="425"/>
      <c r="G21" s="425"/>
      <c r="H21" s="425"/>
      <c r="I21" s="425"/>
      <c r="J21" s="425"/>
    </row>
    <row r="22" spans="1:10" s="26" customFormat="1" ht="19.5" customHeight="1">
      <c r="A22" s="430" t="s">
        <v>164</v>
      </c>
      <c r="B22" s="464" t="s">
        <v>165</v>
      </c>
      <c r="C22" s="789">
        <v>0</v>
      </c>
      <c r="D22" s="425"/>
      <c r="E22" s="425"/>
      <c r="F22" s="425"/>
      <c r="G22" s="425"/>
      <c r="H22" s="425"/>
      <c r="I22" s="425"/>
      <c r="J22" s="425"/>
    </row>
    <row r="23" spans="1:10" s="26" customFormat="1" ht="19.5" customHeight="1">
      <c r="A23" s="430" t="s">
        <v>166</v>
      </c>
      <c r="B23" s="464" t="s">
        <v>184</v>
      </c>
      <c r="C23" s="790">
        <v>1123552</v>
      </c>
      <c r="D23" s="425"/>
      <c r="E23" s="425"/>
      <c r="F23" s="425"/>
      <c r="G23" s="425"/>
      <c r="H23" s="425"/>
      <c r="I23" s="425"/>
      <c r="J23" s="425"/>
    </row>
    <row r="24" spans="1:10" s="26" customFormat="1" ht="19.5" customHeight="1">
      <c r="A24" s="430" t="s">
        <v>168</v>
      </c>
      <c r="B24" s="464" t="s">
        <v>150</v>
      </c>
      <c r="C24" s="789">
        <v>0</v>
      </c>
      <c r="D24" s="425"/>
      <c r="E24" s="425"/>
      <c r="F24" s="425"/>
      <c r="G24" s="425"/>
      <c r="H24" s="425"/>
      <c r="I24" s="425"/>
      <c r="J24" s="425"/>
    </row>
    <row r="25" spans="1:10" s="26" customFormat="1" ht="19.5" customHeight="1">
      <c r="A25" s="430" t="s">
        <v>169</v>
      </c>
      <c r="B25" s="464" t="s">
        <v>185</v>
      </c>
      <c r="C25" s="789">
        <v>0</v>
      </c>
      <c r="D25" s="425"/>
      <c r="E25" s="425"/>
      <c r="F25" s="425"/>
      <c r="G25" s="425"/>
      <c r="H25" s="425"/>
      <c r="I25" s="425"/>
      <c r="J25" s="425"/>
    </row>
    <row r="26" spans="1:10" s="26" customFormat="1" ht="19.5" customHeight="1">
      <c r="A26" s="430" t="s">
        <v>170</v>
      </c>
      <c r="B26" s="464" t="s">
        <v>153</v>
      </c>
      <c r="C26" s="789">
        <v>0</v>
      </c>
      <c r="D26" s="425"/>
      <c r="E26" s="425"/>
      <c r="F26" s="425"/>
      <c r="G26" s="425"/>
      <c r="H26" s="425"/>
      <c r="I26" s="425"/>
      <c r="J26" s="425"/>
    </row>
    <row r="27" spans="1:10" s="26" customFormat="1" ht="19.5" customHeight="1">
      <c r="A27" s="430" t="s">
        <v>186</v>
      </c>
      <c r="B27" s="464" t="s">
        <v>187</v>
      </c>
      <c r="C27" s="789">
        <v>0</v>
      </c>
      <c r="D27" s="425"/>
      <c r="E27" s="425"/>
      <c r="F27" s="425"/>
      <c r="G27" s="425"/>
      <c r="H27" s="425"/>
      <c r="I27" s="425"/>
      <c r="J27" s="425"/>
    </row>
    <row r="28" spans="1:10" s="26" customFormat="1" ht="19.5" customHeight="1">
      <c r="A28" s="425" t="s">
        <v>70</v>
      </c>
      <c r="B28" s="463" t="s">
        <v>561</v>
      </c>
      <c r="C28" s="791">
        <f>C29+C30+C31</f>
        <v>218442274</v>
      </c>
      <c r="D28" s="425"/>
      <c r="E28" s="425"/>
      <c r="F28" s="425"/>
      <c r="G28" s="425"/>
      <c r="H28" s="425"/>
      <c r="I28" s="425"/>
      <c r="J28" s="425"/>
    </row>
    <row r="29" spans="1:10" ht="19.5" customHeight="1">
      <c r="A29" s="430" t="s">
        <v>172</v>
      </c>
      <c r="B29" s="464" t="s">
        <v>163</v>
      </c>
      <c r="C29" s="790">
        <v>218342565</v>
      </c>
      <c r="D29" s="425"/>
      <c r="E29" s="425"/>
      <c r="F29" s="425"/>
      <c r="G29" s="425"/>
      <c r="H29" s="425"/>
      <c r="I29" s="425"/>
      <c r="J29" s="425"/>
    </row>
    <row r="30" spans="1:10" s="26" customFormat="1" ht="19.5" customHeight="1">
      <c r="A30" s="430" t="s">
        <v>173</v>
      </c>
      <c r="B30" s="464" t="s">
        <v>165</v>
      </c>
      <c r="C30" s="790">
        <v>0</v>
      </c>
      <c r="D30" s="425"/>
      <c r="E30" s="425"/>
      <c r="F30" s="425"/>
      <c r="G30" s="425"/>
      <c r="H30" s="425"/>
      <c r="I30" s="425"/>
      <c r="J30" s="425"/>
    </row>
    <row r="31" spans="1:10" s="26" customFormat="1" ht="19.5" customHeight="1">
      <c r="A31" s="430" t="s">
        <v>174</v>
      </c>
      <c r="B31" s="464" t="s">
        <v>184</v>
      </c>
      <c r="C31" s="790" t="s">
        <v>724</v>
      </c>
      <c r="D31" s="425"/>
      <c r="E31" s="425"/>
      <c r="F31" s="425"/>
      <c r="G31" s="425"/>
      <c r="H31" s="425"/>
      <c r="I31" s="425"/>
      <c r="J31" s="425"/>
    </row>
    <row r="32" spans="1:3" s="26" customFormat="1" ht="5.25" customHeight="1">
      <c r="A32" s="432"/>
      <c r="B32" s="433"/>
      <c r="C32" s="433"/>
    </row>
    <row r="33" spans="1:3" s="446" customFormat="1" ht="11.25" customHeight="1">
      <c r="A33" s="678"/>
      <c r="B33" s="679"/>
      <c r="C33" s="680"/>
    </row>
    <row r="34" spans="1:3" s="446" customFormat="1" ht="17.25" customHeight="1">
      <c r="A34" s="678"/>
      <c r="B34" s="679"/>
      <c r="C34" s="681" t="s">
        <v>709</v>
      </c>
    </row>
    <row r="35" spans="1:3" s="683" customFormat="1" ht="17.25" customHeight="1">
      <c r="A35" s="656"/>
      <c r="B35" s="682" t="s">
        <v>549</v>
      </c>
      <c r="C35" s="682" t="s">
        <v>723</v>
      </c>
    </row>
  </sheetData>
  <sheetProtection/>
  <mergeCells count="3">
    <mergeCell ref="A2:B2"/>
    <mergeCell ref="A1:C1"/>
    <mergeCell ref="A3:B3"/>
  </mergeCells>
  <printOptions/>
  <pageMargins left="0.41" right="0.25" top="0.33" bottom="0.33" header="0.5" footer="0.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1" customWidth="1"/>
    <col min="2" max="2" width="22.125" style="41" customWidth="1"/>
    <col min="3" max="3" width="7.50390625" style="81" customWidth="1"/>
    <col min="4" max="4" width="12.375" style="81" customWidth="1"/>
    <col min="5" max="5" width="6.25390625" style="81" customWidth="1"/>
    <col min="6" max="6" width="12.625" style="81" customWidth="1"/>
    <col min="7" max="7" width="8.00390625" style="41" customWidth="1"/>
    <col min="8" max="8" width="11.25390625" style="41" customWidth="1"/>
    <col min="9" max="9" width="7.125" style="41" customWidth="1"/>
    <col min="10" max="10" width="11.25390625" style="41" customWidth="1"/>
    <col min="11" max="11" width="7.375" style="41" customWidth="1"/>
    <col min="12" max="12" width="10.50390625" style="41" customWidth="1"/>
    <col min="13" max="13" width="6.00390625" style="41" customWidth="1"/>
    <col min="14" max="14" width="10.875" style="41" customWidth="1"/>
    <col min="15" max="15" width="14.625" style="82" customWidth="1"/>
    <col min="16" max="16" width="13.00390625" style="82" customWidth="1"/>
    <col min="17" max="28" width="9.00390625" style="41" customWidth="1"/>
    <col min="29" max="29" width="8.375" style="41" customWidth="1"/>
    <col min="30" max="30" width="9.00390625" style="41" customWidth="1"/>
    <col min="31" max="31" width="11.25390625" style="41" customWidth="1"/>
    <col min="32" max="32" width="13.50390625" style="41" customWidth="1"/>
    <col min="33" max="16384" width="9.00390625" style="41" customWidth="1"/>
  </cols>
  <sheetData>
    <row r="1" spans="1:16" ht="26.25" customHeight="1">
      <c r="A1" s="844" t="s">
        <v>36</v>
      </c>
      <c r="B1" s="844"/>
      <c r="C1" s="844"/>
      <c r="D1" s="844"/>
      <c r="E1" s="843" t="s">
        <v>474</v>
      </c>
      <c r="F1" s="843"/>
      <c r="G1" s="843"/>
      <c r="H1" s="843"/>
      <c r="I1" s="843"/>
      <c r="J1" s="843"/>
      <c r="K1" s="843"/>
      <c r="L1" s="39" t="s">
        <v>450</v>
      </c>
      <c r="M1" s="39"/>
      <c r="N1" s="39"/>
      <c r="O1" s="40"/>
      <c r="P1" s="40"/>
    </row>
    <row r="2" spans="1:16" ht="15.75" customHeight="1">
      <c r="A2" s="845" t="s">
        <v>336</v>
      </c>
      <c r="B2" s="845"/>
      <c r="C2" s="845"/>
      <c r="D2" s="845"/>
      <c r="E2" s="843"/>
      <c r="F2" s="843"/>
      <c r="G2" s="843"/>
      <c r="H2" s="843"/>
      <c r="I2" s="843"/>
      <c r="J2" s="843"/>
      <c r="K2" s="843"/>
      <c r="L2" s="835" t="s">
        <v>353</v>
      </c>
      <c r="M2" s="835"/>
      <c r="N2" s="835"/>
      <c r="O2" s="43"/>
      <c r="P2" s="40"/>
    </row>
    <row r="3" spans="1:16" ht="18" customHeight="1">
      <c r="A3" s="845" t="s">
        <v>337</v>
      </c>
      <c r="B3" s="845"/>
      <c r="C3" s="845"/>
      <c r="D3" s="845"/>
      <c r="E3" s="846" t="s">
        <v>470</v>
      </c>
      <c r="F3" s="846"/>
      <c r="G3" s="846"/>
      <c r="H3" s="846"/>
      <c r="I3" s="846"/>
      <c r="J3" s="846"/>
      <c r="K3" s="44"/>
      <c r="L3" s="836" t="s">
        <v>469</v>
      </c>
      <c r="M3" s="836"/>
      <c r="N3" s="836"/>
      <c r="O3" s="40"/>
      <c r="P3" s="40"/>
    </row>
    <row r="4" spans="1:16" ht="21" customHeight="1">
      <c r="A4" s="842" t="s">
        <v>356</v>
      </c>
      <c r="B4" s="842"/>
      <c r="C4" s="842"/>
      <c r="D4" s="842"/>
      <c r="E4" s="47"/>
      <c r="F4" s="48"/>
      <c r="G4" s="49"/>
      <c r="H4" s="49"/>
      <c r="I4" s="49"/>
      <c r="J4" s="49"/>
      <c r="K4" s="40"/>
      <c r="L4" s="835" t="s">
        <v>348</v>
      </c>
      <c r="M4" s="835"/>
      <c r="N4" s="835"/>
      <c r="O4" s="43"/>
      <c r="P4" s="40"/>
    </row>
    <row r="5" spans="1:16" ht="18" customHeight="1">
      <c r="A5" s="49"/>
      <c r="B5" s="40"/>
      <c r="C5" s="50"/>
      <c r="D5" s="840"/>
      <c r="E5" s="840"/>
      <c r="F5" s="840"/>
      <c r="G5" s="840"/>
      <c r="H5" s="840"/>
      <c r="I5" s="840"/>
      <c r="J5" s="840"/>
      <c r="K5" s="840"/>
      <c r="L5" s="51" t="s">
        <v>357</v>
      </c>
      <c r="M5" s="51"/>
      <c r="N5" s="51"/>
      <c r="O5" s="40"/>
      <c r="P5" s="40"/>
    </row>
    <row r="6" spans="1:18" ht="33" customHeight="1">
      <c r="A6" s="827" t="s">
        <v>68</v>
      </c>
      <c r="B6" s="828"/>
      <c r="C6" s="841" t="s">
        <v>358</v>
      </c>
      <c r="D6" s="841"/>
      <c r="E6" s="841"/>
      <c r="F6" s="841"/>
      <c r="G6" s="837" t="s">
        <v>7</v>
      </c>
      <c r="H6" s="838"/>
      <c r="I6" s="838"/>
      <c r="J6" s="838"/>
      <c r="K6" s="838"/>
      <c r="L6" s="838"/>
      <c r="M6" s="838"/>
      <c r="N6" s="839"/>
      <c r="O6" s="853" t="s">
        <v>359</v>
      </c>
      <c r="P6" s="854"/>
      <c r="Q6" s="854"/>
      <c r="R6" s="855"/>
    </row>
    <row r="7" spans="1:18" ht="29.25" customHeight="1">
      <c r="A7" s="829"/>
      <c r="B7" s="830"/>
      <c r="C7" s="841"/>
      <c r="D7" s="841"/>
      <c r="E7" s="841"/>
      <c r="F7" s="841"/>
      <c r="G7" s="837" t="s">
        <v>360</v>
      </c>
      <c r="H7" s="838"/>
      <c r="I7" s="838"/>
      <c r="J7" s="839"/>
      <c r="K7" s="837" t="s">
        <v>106</v>
      </c>
      <c r="L7" s="838"/>
      <c r="M7" s="838"/>
      <c r="N7" s="839"/>
      <c r="O7" s="53" t="s">
        <v>361</v>
      </c>
      <c r="P7" s="53" t="s">
        <v>362</v>
      </c>
      <c r="Q7" s="856" t="s">
        <v>363</v>
      </c>
      <c r="R7" s="856" t="s">
        <v>364</v>
      </c>
    </row>
    <row r="8" spans="1:18" ht="26.25" customHeight="1">
      <c r="A8" s="829"/>
      <c r="B8" s="830"/>
      <c r="C8" s="824" t="s">
        <v>103</v>
      </c>
      <c r="D8" s="825"/>
      <c r="E8" s="824" t="s">
        <v>102</v>
      </c>
      <c r="F8" s="825"/>
      <c r="G8" s="824" t="s">
        <v>104</v>
      </c>
      <c r="H8" s="826"/>
      <c r="I8" s="824" t="s">
        <v>105</v>
      </c>
      <c r="J8" s="826"/>
      <c r="K8" s="824" t="s">
        <v>107</v>
      </c>
      <c r="L8" s="826"/>
      <c r="M8" s="824" t="s">
        <v>108</v>
      </c>
      <c r="N8" s="826"/>
      <c r="O8" s="858" t="s">
        <v>365</v>
      </c>
      <c r="P8" s="859" t="s">
        <v>366</v>
      </c>
      <c r="Q8" s="856"/>
      <c r="R8" s="856"/>
    </row>
    <row r="9" spans="1:18" ht="30.75" customHeight="1">
      <c r="A9" s="829"/>
      <c r="B9" s="830"/>
      <c r="C9" s="54" t="s">
        <v>3</v>
      </c>
      <c r="D9" s="52" t="s">
        <v>10</v>
      </c>
      <c r="E9" s="52" t="s">
        <v>3</v>
      </c>
      <c r="F9" s="52" t="s">
        <v>10</v>
      </c>
      <c r="G9" s="55" t="s">
        <v>3</v>
      </c>
      <c r="H9" s="55" t="s">
        <v>10</v>
      </c>
      <c r="I9" s="55" t="s">
        <v>3</v>
      </c>
      <c r="J9" s="55" t="s">
        <v>10</v>
      </c>
      <c r="K9" s="55" t="s">
        <v>3</v>
      </c>
      <c r="L9" s="55" t="s">
        <v>10</v>
      </c>
      <c r="M9" s="55" t="s">
        <v>3</v>
      </c>
      <c r="N9" s="55" t="s">
        <v>10</v>
      </c>
      <c r="O9" s="858"/>
      <c r="P9" s="860"/>
      <c r="Q9" s="857"/>
      <c r="R9" s="857"/>
    </row>
    <row r="10" spans="1:18" s="60" customFormat="1" ht="18" customHeight="1">
      <c r="A10" s="849" t="s">
        <v>6</v>
      </c>
      <c r="B10" s="849"/>
      <c r="C10" s="56">
        <v>1</v>
      </c>
      <c r="D10" s="56">
        <v>2</v>
      </c>
      <c r="E10" s="56">
        <v>3</v>
      </c>
      <c r="F10" s="56">
        <v>4</v>
      </c>
      <c r="G10" s="56">
        <v>5</v>
      </c>
      <c r="H10" s="56">
        <v>6</v>
      </c>
      <c r="I10" s="56">
        <v>7</v>
      </c>
      <c r="J10" s="56">
        <v>8</v>
      </c>
      <c r="K10" s="56">
        <v>9</v>
      </c>
      <c r="L10" s="56">
        <v>10</v>
      </c>
      <c r="M10" s="56">
        <v>11</v>
      </c>
      <c r="N10" s="56">
        <v>12</v>
      </c>
      <c r="O10" s="57" t="s">
        <v>100</v>
      </c>
      <c r="P10" s="57" t="s">
        <v>101</v>
      </c>
      <c r="Q10" s="58"/>
      <c r="R10" s="59"/>
    </row>
    <row r="11" spans="1:18" s="60" customFormat="1" ht="18" customHeight="1" hidden="1">
      <c r="A11" s="851" t="s">
        <v>367</v>
      </c>
      <c r="B11" s="852"/>
      <c r="C11" s="61">
        <f aca="true" t="shared" si="0" ref="C11:N11">C13-C12</f>
        <v>-5</v>
      </c>
      <c r="D11" s="61">
        <f t="shared" si="0"/>
        <v>30432</v>
      </c>
      <c r="E11" s="61">
        <f t="shared" si="0"/>
        <v>3</v>
      </c>
      <c r="F11" s="61">
        <f t="shared" si="0"/>
        <v>43892</v>
      </c>
      <c r="G11" s="61">
        <f t="shared" si="0"/>
        <v>5</v>
      </c>
      <c r="H11" s="61">
        <f t="shared" si="0"/>
        <v>40274</v>
      </c>
      <c r="I11" s="61">
        <f t="shared" si="0"/>
        <v>3</v>
      </c>
      <c r="J11" s="61">
        <f t="shared" si="0"/>
        <v>35774</v>
      </c>
      <c r="K11" s="61">
        <f t="shared" si="0"/>
        <v>-10</v>
      </c>
      <c r="L11" s="61">
        <f t="shared" si="0"/>
        <v>-9842</v>
      </c>
      <c r="M11" s="61">
        <f t="shared" si="0"/>
        <v>0</v>
      </c>
      <c r="N11" s="61">
        <f t="shared" si="0"/>
        <v>8118</v>
      </c>
      <c r="O11" s="57"/>
      <c r="P11" s="57"/>
      <c r="Q11" s="58"/>
      <c r="R11" s="59"/>
    </row>
    <row r="12" spans="1:18" s="60" customFormat="1" ht="18" customHeight="1" hidden="1">
      <c r="A12" s="833" t="s">
        <v>471</v>
      </c>
      <c r="B12" s="834"/>
      <c r="C12" s="62">
        <v>48</v>
      </c>
      <c r="D12" s="62">
        <v>218534</v>
      </c>
      <c r="E12" s="62">
        <v>32</v>
      </c>
      <c r="F12" s="62">
        <v>176714</v>
      </c>
      <c r="G12" s="62">
        <v>32</v>
      </c>
      <c r="H12" s="62">
        <v>105252</v>
      </c>
      <c r="I12" s="62">
        <v>32</v>
      </c>
      <c r="J12" s="62">
        <v>105252</v>
      </c>
      <c r="K12" s="62">
        <v>16</v>
      </c>
      <c r="L12" s="62">
        <v>113282</v>
      </c>
      <c r="M12" s="62">
        <v>0</v>
      </c>
      <c r="N12" s="62">
        <v>71462</v>
      </c>
      <c r="O12" s="63"/>
      <c r="P12" s="63"/>
      <c r="Q12" s="58"/>
      <c r="R12" s="59"/>
    </row>
    <row r="13" spans="1:32" s="60" customFormat="1" ht="18" customHeight="1">
      <c r="A13" s="831" t="s">
        <v>38</v>
      </c>
      <c r="B13" s="832"/>
      <c r="C13" s="64">
        <f aca="true" t="shared" si="1" ref="C13:N13">C15+C14</f>
        <v>43</v>
      </c>
      <c r="D13" s="64">
        <f t="shared" si="1"/>
        <v>248966</v>
      </c>
      <c r="E13" s="64">
        <f t="shared" si="1"/>
        <v>35</v>
      </c>
      <c r="F13" s="64">
        <f t="shared" si="1"/>
        <v>220606</v>
      </c>
      <c r="G13" s="64">
        <f t="shared" si="1"/>
        <v>37</v>
      </c>
      <c r="H13" s="64">
        <f t="shared" si="1"/>
        <v>145526</v>
      </c>
      <c r="I13" s="64">
        <f t="shared" si="1"/>
        <v>35</v>
      </c>
      <c r="J13" s="64">
        <f t="shared" si="1"/>
        <v>141026</v>
      </c>
      <c r="K13" s="64">
        <f t="shared" si="1"/>
        <v>6</v>
      </c>
      <c r="L13" s="64">
        <f t="shared" si="1"/>
        <v>103440</v>
      </c>
      <c r="M13" s="64">
        <f t="shared" si="1"/>
        <v>0</v>
      </c>
      <c r="N13" s="64">
        <f t="shared" si="1"/>
        <v>79580</v>
      </c>
      <c r="O13" s="65">
        <f>O14+O15</f>
        <v>35</v>
      </c>
      <c r="P13" s="66">
        <f>P14+P15</f>
        <v>220606</v>
      </c>
      <c r="Q13" s="58">
        <f aca="true" t="shared" si="2" ref="Q13:Q26">E13-O13</f>
        <v>0</v>
      </c>
      <c r="R13" s="58">
        <f aca="true" t="shared" si="3" ref="R13:R26">F13-P13</f>
        <v>0</v>
      </c>
      <c r="AF13" s="60" t="s">
        <v>368</v>
      </c>
    </row>
    <row r="14" spans="1:37" s="60" customFormat="1" ht="18" customHeight="1">
      <c r="A14" s="67" t="s">
        <v>0</v>
      </c>
      <c r="B14" s="68" t="s">
        <v>94</v>
      </c>
      <c r="C14" s="69">
        <f>G14+K14</f>
        <v>2</v>
      </c>
      <c r="D14" s="69">
        <f>H14+L14</f>
        <v>13066</v>
      </c>
      <c r="E14" s="69">
        <f>I14+M14</f>
        <v>1</v>
      </c>
      <c r="F14" s="69">
        <f>J14+N14</f>
        <v>13066</v>
      </c>
      <c r="G14" s="70">
        <v>1</v>
      </c>
      <c r="H14" s="70">
        <v>9800</v>
      </c>
      <c r="I14" s="70">
        <v>1</v>
      </c>
      <c r="J14" s="70">
        <v>9800</v>
      </c>
      <c r="K14" s="70">
        <v>1</v>
      </c>
      <c r="L14" s="70">
        <v>3266</v>
      </c>
      <c r="M14" s="70">
        <v>0</v>
      </c>
      <c r="N14" s="70">
        <v>3266</v>
      </c>
      <c r="O14" s="58">
        <f>'[4]M6 Tong hop Viec CHV '!$K$20</f>
        <v>1</v>
      </c>
      <c r="P14" s="59">
        <f>'[4]M7 Thop tien CHV'!$K$20</f>
        <v>13066</v>
      </c>
      <c r="Q14" s="58">
        <f t="shared" si="2"/>
        <v>0</v>
      </c>
      <c r="R14" s="58">
        <f t="shared" si="3"/>
        <v>0</v>
      </c>
      <c r="AK14" s="71"/>
    </row>
    <row r="15" spans="1:18" s="60" customFormat="1" ht="18" customHeight="1">
      <c r="A15" s="72" t="s">
        <v>1</v>
      </c>
      <c r="B15" s="68" t="s">
        <v>19</v>
      </c>
      <c r="C15" s="73">
        <f aca="true" t="shared" si="4" ref="C15:N15">SUM(C16:C26)</f>
        <v>41</v>
      </c>
      <c r="D15" s="73">
        <f t="shared" si="4"/>
        <v>235900</v>
      </c>
      <c r="E15" s="73">
        <f t="shared" si="4"/>
        <v>34</v>
      </c>
      <c r="F15" s="73">
        <f t="shared" si="4"/>
        <v>207540</v>
      </c>
      <c r="G15" s="73">
        <f t="shared" si="4"/>
        <v>36</v>
      </c>
      <c r="H15" s="73">
        <f t="shared" si="4"/>
        <v>135726</v>
      </c>
      <c r="I15" s="73">
        <f t="shared" si="4"/>
        <v>34</v>
      </c>
      <c r="J15" s="73">
        <f t="shared" si="4"/>
        <v>131226</v>
      </c>
      <c r="K15" s="73">
        <f t="shared" si="4"/>
        <v>5</v>
      </c>
      <c r="L15" s="73">
        <f t="shared" si="4"/>
        <v>100174</v>
      </c>
      <c r="M15" s="73">
        <f t="shared" si="4"/>
        <v>0</v>
      </c>
      <c r="N15" s="73">
        <f t="shared" si="4"/>
        <v>76314</v>
      </c>
      <c r="O15" s="65">
        <f>O16+O17+O18+O19+O20+O21+O22+O23+O24+O25+O26</f>
        <v>34</v>
      </c>
      <c r="P15" s="66">
        <f>P16+P17+P18+P19+P20+P21+P22+P23+P24+P25+P26</f>
        <v>207540</v>
      </c>
      <c r="Q15" s="58">
        <f t="shared" si="2"/>
        <v>0</v>
      </c>
      <c r="R15" s="58">
        <f t="shared" si="3"/>
        <v>0</v>
      </c>
    </row>
    <row r="16" spans="1:38" s="60" customFormat="1" ht="18" customHeight="1">
      <c r="A16" s="74" t="s">
        <v>51</v>
      </c>
      <c r="B16" s="75" t="s">
        <v>369</v>
      </c>
      <c r="C16" s="69">
        <f aca="true" t="shared" si="5" ref="C16:C26">G16+K16</f>
        <v>5</v>
      </c>
      <c r="D16" s="69">
        <f aca="true" t="shared" si="6" ref="D16:D26">H16+L16</f>
        <v>47300</v>
      </c>
      <c r="E16" s="69">
        <f aca="true" t="shared" si="7" ref="E16:E26">I16+M16</f>
        <v>5</v>
      </c>
      <c r="F16" s="69">
        <f aca="true" t="shared" si="8" ref="F16:F26">J16+N16</f>
        <v>47300</v>
      </c>
      <c r="G16" s="70">
        <v>5</v>
      </c>
      <c r="H16" s="70">
        <v>27717</v>
      </c>
      <c r="I16" s="70">
        <v>5</v>
      </c>
      <c r="J16" s="70">
        <v>27717</v>
      </c>
      <c r="K16" s="70"/>
      <c r="L16" s="70">
        <v>19583</v>
      </c>
      <c r="M16" s="70"/>
      <c r="N16" s="70">
        <v>19583</v>
      </c>
      <c r="O16" s="58">
        <f>'[4]M6 Tong hop Viec CHV '!$K$30</f>
        <v>5</v>
      </c>
      <c r="P16" s="59">
        <f>'[4]M7 Thop tien CHV'!$K$30</f>
        <v>47300</v>
      </c>
      <c r="Q16" s="58">
        <f t="shared" si="2"/>
        <v>0</v>
      </c>
      <c r="R16" s="58">
        <f t="shared" si="3"/>
        <v>0</v>
      </c>
      <c r="AL16" s="71"/>
    </row>
    <row r="17" spans="1:32" s="60" customFormat="1" ht="18" customHeight="1">
      <c r="A17" s="74" t="s">
        <v>52</v>
      </c>
      <c r="B17" s="76" t="s">
        <v>370</v>
      </c>
      <c r="C17" s="69">
        <f t="shared" si="5"/>
        <v>1</v>
      </c>
      <c r="D17" s="69">
        <f t="shared" si="6"/>
        <v>4840</v>
      </c>
      <c r="E17" s="69">
        <f t="shared" si="7"/>
        <v>1</v>
      </c>
      <c r="F17" s="69">
        <f t="shared" si="8"/>
        <v>4840</v>
      </c>
      <c r="G17" s="70">
        <v>1</v>
      </c>
      <c r="H17" s="70">
        <v>4840</v>
      </c>
      <c r="I17" s="70">
        <v>1</v>
      </c>
      <c r="J17" s="70">
        <v>4840</v>
      </c>
      <c r="K17" s="70">
        <v>0</v>
      </c>
      <c r="L17" s="70">
        <v>0</v>
      </c>
      <c r="M17" s="70">
        <v>0</v>
      </c>
      <c r="N17" s="70">
        <v>0</v>
      </c>
      <c r="O17" s="58">
        <f>'[5]M6 Tong hop Viec CHV '!$K$39</f>
        <v>1</v>
      </c>
      <c r="P17" s="59">
        <f>'[5]M7 Thop tien CHV'!$K$37</f>
        <v>4840</v>
      </c>
      <c r="Q17" s="58">
        <f t="shared" si="2"/>
        <v>0</v>
      </c>
      <c r="R17" s="58">
        <f t="shared" si="3"/>
        <v>0</v>
      </c>
      <c r="AF17" s="71" t="s">
        <v>371</v>
      </c>
    </row>
    <row r="18" spans="1:18" s="78" customFormat="1" ht="18" customHeight="1">
      <c r="A18" s="74" t="s">
        <v>57</v>
      </c>
      <c r="B18" s="75" t="s">
        <v>372</v>
      </c>
      <c r="C18" s="69">
        <f t="shared" si="5"/>
        <v>11</v>
      </c>
      <c r="D18" s="69">
        <f t="shared" si="6"/>
        <v>87159</v>
      </c>
      <c r="E18" s="69">
        <f t="shared" si="7"/>
        <v>8</v>
      </c>
      <c r="F18" s="69">
        <f t="shared" si="8"/>
        <v>87159</v>
      </c>
      <c r="G18" s="77">
        <v>8</v>
      </c>
      <c r="H18" s="77">
        <v>38228</v>
      </c>
      <c r="I18" s="77">
        <v>8</v>
      </c>
      <c r="J18" s="77">
        <v>38228</v>
      </c>
      <c r="K18" s="77">
        <v>3</v>
      </c>
      <c r="L18" s="77">
        <v>48931</v>
      </c>
      <c r="M18" s="77"/>
      <c r="N18" s="77">
        <v>48931</v>
      </c>
      <c r="O18" s="58">
        <f>'[5]M6 Tong hop Viec CHV '!$K$46</f>
        <v>8</v>
      </c>
      <c r="P18" s="59">
        <f>'[4]M7 Thop tien CHV'!$K$41</f>
        <v>87159</v>
      </c>
      <c r="Q18" s="58">
        <f t="shared" si="2"/>
        <v>0</v>
      </c>
      <c r="R18" s="58">
        <f t="shared" si="3"/>
        <v>0</v>
      </c>
    </row>
    <row r="19" spans="1:18" s="60" customFormat="1" ht="18" customHeight="1">
      <c r="A19" s="74" t="s">
        <v>69</v>
      </c>
      <c r="B19" s="75" t="s">
        <v>373</v>
      </c>
      <c r="C19" s="69">
        <f t="shared" si="5"/>
        <v>0</v>
      </c>
      <c r="D19" s="69">
        <f t="shared" si="6"/>
        <v>0</v>
      </c>
      <c r="E19" s="69">
        <f t="shared" si="7"/>
        <v>0</v>
      </c>
      <c r="F19" s="69">
        <f t="shared" si="8"/>
        <v>0</v>
      </c>
      <c r="G19" s="70">
        <v>0</v>
      </c>
      <c r="H19" s="70">
        <v>0</v>
      </c>
      <c r="I19" s="70">
        <v>0</v>
      </c>
      <c r="J19" s="70">
        <v>0</v>
      </c>
      <c r="K19" s="70">
        <v>0</v>
      </c>
      <c r="L19" s="70">
        <v>0</v>
      </c>
      <c r="M19" s="70">
        <v>0</v>
      </c>
      <c r="N19" s="70">
        <v>0</v>
      </c>
      <c r="O19" s="58">
        <f>'[4]M6 Tong hop Viec CHV '!$K$52</f>
        <v>0</v>
      </c>
      <c r="P19" s="59">
        <f>'[4]M7 Thop tien CHV'!$K$51</f>
        <v>0</v>
      </c>
      <c r="Q19" s="58">
        <f t="shared" si="2"/>
        <v>0</v>
      </c>
      <c r="R19" s="58">
        <f t="shared" si="3"/>
        <v>0</v>
      </c>
    </row>
    <row r="20" spans="1:18" s="60" customFormat="1" ht="18" customHeight="1">
      <c r="A20" s="74" t="s">
        <v>70</v>
      </c>
      <c r="B20" s="79" t="s">
        <v>374</v>
      </c>
      <c r="C20" s="69">
        <f t="shared" si="5"/>
        <v>8</v>
      </c>
      <c r="D20" s="69">
        <f t="shared" si="6"/>
        <v>7479</v>
      </c>
      <c r="E20" s="69">
        <f t="shared" si="7"/>
        <v>8</v>
      </c>
      <c r="F20" s="69">
        <f t="shared" si="8"/>
        <v>7479</v>
      </c>
      <c r="G20" s="70">
        <v>8</v>
      </c>
      <c r="H20" s="70">
        <v>7479</v>
      </c>
      <c r="I20" s="70">
        <v>8</v>
      </c>
      <c r="J20" s="70">
        <v>7479</v>
      </c>
      <c r="K20" s="70">
        <v>0</v>
      </c>
      <c r="L20" s="70">
        <v>0</v>
      </c>
      <c r="M20" s="70">
        <v>0</v>
      </c>
      <c r="N20" s="70">
        <v>0</v>
      </c>
      <c r="O20" s="58">
        <f>'[5]M6 Tong hop Viec CHV '!$K$64</f>
        <v>8</v>
      </c>
      <c r="P20" s="59">
        <f>'[5]M7 Thop tien CHV'!$K$55</f>
        <v>7479</v>
      </c>
      <c r="Q20" s="58">
        <f t="shared" si="2"/>
        <v>0</v>
      </c>
      <c r="R20" s="58">
        <f t="shared" si="3"/>
        <v>0</v>
      </c>
    </row>
    <row r="21" spans="1:39" s="60" customFormat="1" ht="18" customHeight="1">
      <c r="A21" s="74" t="s">
        <v>71</v>
      </c>
      <c r="B21" s="75" t="s">
        <v>375</v>
      </c>
      <c r="C21" s="69">
        <f t="shared" si="5"/>
        <v>5</v>
      </c>
      <c r="D21" s="69">
        <f t="shared" si="6"/>
        <v>12380</v>
      </c>
      <c r="E21" s="69">
        <f t="shared" si="7"/>
        <v>5</v>
      </c>
      <c r="F21" s="69">
        <f t="shared" si="8"/>
        <v>12380</v>
      </c>
      <c r="G21" s="70">
        <v>5</v>
      </c>
      <c r="H21" s="70">
        <v>12380</v>
      </c>
      <c r="I21" s="70">
        <v>5</v>
      </c>
      <c r="J21" s="70">
        <v>12380</v>
      </c>
      <c r="K21" s="70">
        <v>0</v>
      </c>
      <c r="L21" s="70">
        <v>0</v>
      </c>
      <c r="M21" s="70">
        <v>0</v>
      </c>
      <c r="N21" s="70">
        <v>0</v>
      </c>
      <c r="O21" s="58">
        <f>'[5]M6 Tong hop Viec CHV '!$K$71</f>
        <v>5</v>
      </c>
      <c r="P21" s="59">
        <f>'[5]M7 Thop tien CHV'!$K$60</f>
        <v>12380</v>
      </c>
      <c r="Q21" s="58">
        <f t="shared" si="2"/>
        <v>0</v>
      </c>
      <c r="R21" s="58">
        <f t="shared" si="3"/>
        <v>0</v>
      </c>
      <c r="AJ21" s="60" t="s">
        <v>376</v>
      </c>
      <c r="AK21" s="60" t="s">
        <v>377</v>
      </c>
      <c r="AL21" s="60" t="s">
        <v>378</v>
      </c>
      <c r="AM21" s="71" t="s">
        <v>379</v>
      </c>
    </row>
    <row r="22" spans="1:39" s="60" customFormat="1" ht="18" customHeight="1">
      <c r="A22" s="74" t="s">
        <v>72</v>
      </c>
      <c r="B22" s="75" t="s">
        <v>380</v>
      </c>
      <c r="C22" s="69">
        <f t="shared" si="5"/>
        <v>4</v>
      </c>
      <c r="D22" s="69">
        <f t="shared" si="6"/>
        <v>22507</v>
      </c>
      <c r="E22" s="69">
        <f t="shared" si="7"/>
        <v>4</v>
      </c>
      <c r="F22" s="69">
        <f t="shared" si="8"/>
        <v>22507</v>
      </c>
      <c r="G22" s="70">
        <v>4</v>
      </c>
      <c r="H22" s="70">
        <v>22507</v>
      </c>
      <c r="I22" s="70">
        <v>4</v>
      </c>
      <c r="J22" s="70">
        <v>22507</v>
      </c>
      <c r="K22" s="70">
        <v>0</v>
      </c>
      <c r="L22" s="70">
        <v>0</v>
      </c>
      <c r="M22" s="70">
        <v>0</v>
      </c>
      <c r="N22" s="70">
        <v>0</v>
      </c>
      <c r="O22" s="58">
        <f>'[5]M6 Tong hop Viec CHV '!$K$78</f>
        <v>4</v>
      </c>
      <c r="P22" s="59">
        <f>'[5]M7 Thop tien CHV'!$K$65</f>
        <v>22507</v>
      </c>
      <c r="Q22" s="58">
        <f t="shared" si="2"/>
        <v>0</v>
      </c>
      <c r="R22" s="58">
        <f t="shared" si="3"/>
        <v>0</v>
      </c>
      <c r="AM22" s="71" t="s">
        <v>381</v>
      </c>
    </row>
    <row r="23" spans="1:18" s="60" customFormat="1" ht="18" customHeight="1">
      <c r="A23" s="74" t="s">
        <v>73</v>
      </c>
      <c r="B23" s="75" t="s">
        <v>382</v>
      </c>
      <c r="C23" s="69">
        <f t="shared" si="5"/>
        <v>3</v>
      </c>
      <c r="D23" s="69">
        <f t="shared" si="6"/>
        <v>7826</v>
      </c>
      <c r="E23" s="69">
        <f t="shared" si="7"/>
        <v>2</v>
      </c>
      <c r="F23" s="69">
        <f t="shared" si="8"/>
        <v>3326</v>
      </c>
      <c r="G23" s="70">
        <v>3</v>
      </c>
      <c r="H23" s="70">
        <v>7826</v>
      </c>
      <c r="I23" s="70">
        <v>2</v>
      </c>
      <c r="J23" s="70">
        <v>3326</v>
      </c>
      <c r="K23" s="70">
        <v>0</v>
      </c>
      <c r="L23" s="70">
        <v>0</v>
      </c>
      <c r="M23" s="70">
        <v>0</v>
      </c>
      <c r="N23" s="70">
        <v>0</v>
      </c>
      <c r="O23" s="58">
        <f>'[5]M6 Tong hop Viec CHV '!$K$84</f>
        <v>2</v>
      </c>
      <c r="P23" s="59">
        <f>'[5]M7 Thop tien CHV'!$K$69</f>
        <v>3326</v>
      </c>
      <c r="Q23" s="58">
        <f t="shared" si="2"/>
        <v>0</v>
      </c>
      <c r="R23" s="58">
        <f t="shared" si="3"/>
        <v>0</v>
      </c>
    </row>
    <row r="24" spans="1:36" s="60" customFormat="1" ht="18" customHeight="1">
      <c r="A24" s="74" t="s">
        <v>74</v>
      </c>
      <c r="B24" s="75" t="s">
        <v>383</v>
      </c>
      <c r="C24" s="69">
        <f t="shared" si="5"/>
        <v>0</v>
      </c>
      <c r="D24" s="69">
        <f t="shared" si="6"/>
        <v>0</v>
      </c>
      <c r="E24" s="69">
        <f t="shared" si="7"/>
        <v>0</v>
      </c>
      <c r="F24" s="69">
        <f t="shared" si="8"/>
        <v>0</v>
      </c>
      <c r="G24" s="70">
        <v>0</v>
      </c>
      <c r="H24" s="70">
        <v>0</v>
      </c>
      <c r="I24" s="70">
        <v>0</v>
      </c>
      <c r="J24" s="70">
        <v>0</v>
      </c>
      <c r="K24" s="70">
        <v>0</v>
      </c>
      <c r="L24" s="70">
        <v>0</v>
      </c>
      <c r="M24" s="70">
        <v>0</v>
      </c>
      <c r="N24" s="70">
        <v>0</v>
      </c>
      <c r="O24" s="58">
        <f>'[4]M6 Tong hop Viec CHV '!$K$75</f>
        <v>0</v>
      </c>
      <c r="P24" s="59">
        <f>'[4]M7 Thop tien CHV'!$K$74</f>
        <v>0</v>
      </c>
      <c r="Q24" s="58">
        <f t="shared" si="2"/>
        <v>0</v>
      </c>
      <c r="R24" s="58">
        <f t="shared" si="3"/>
        <v>0</v>
      </c>
      <c r="AJ24" s="60" t="s">
        <v>376</v>
      </c>
    </row>
    <row r="25" spans="1:36" s="60" customFormat="1" ht="18" customHeight="1">
      <c r="A25" s="74" t="s">
        <v>97</v>
      </c>
      <c r="B25" s="75" t="s">
        <v>384</v>
      </c>
      <c r="C25" s="69">
        <f t="shared" si="5"/>
        <v>1</v>
      </c>
      <c r="D25" s="69">
        <f t="shared" si="6"/>
        <v>4300</v>
      </c>
      <c r="E25" s="69">
        <f t="shared" si="7"/>
        <v>0</v>
      </c>
      <c r="F25" s="69">
        <f t="shared" si="8"/>
        <v>4300</v>
      </c>
      <c r="G25" s="70">
        <v>0</v>
      </c>
      <c r="H25" s="70">
        <v>0</v>
      </c>
      <c r="I25" s="70">
        <v>0</v>
      </c>
      <c r="J25" s="70"/>
      <c r="K25" s="70">
        <v>1</v>
      </c>
      <c r="L25" s="70">
        <v>4300</v>
      </c>
      <c r="M25" s="70">
        <v>0</v>
      </c>
      <c r="N25" s="70">
        <v>4300</v>
      </c>
      <c r="O25" s="58">
        <f>'[5]M6 Tong hop Viec CHV '!$K$99</f>
        <v>0</v>
      </c>
      <c r="P25" s="59">
        <f>'[5]M7 Thop tien CHV'!$K$80</f>
        <v>4300</v>
      </c>
      <c r="Q25" s="58">
        <f t="shared" si="2"/>
        <v>0</v>
      </c>
      <c r="R25" s="58">
        <f t="shared" si="3"/>
        <v>0</v>
      </c>
      <c r="AJ25" s="71" t="s">
        <v>385</v>
      </c>
    </row>
    <row r="26" spans="1:44" s="60" customFormat="1" ht="18" customHeight="1">
      <c r="A26" s="74" t="s">
        <v>98</v>
      </c>
      <c r="B26" s="75" t="s">
        <v>386</v>
      </c>
      <c r="C26" s="69">
        <f t="shared" si="5"/>
        <v>3</v>
      </c>
      <c r="D26" s="69">
        <f t="shared" si="6"/>
        <v>42109</v>
      </c>
      <c r="E26" s="69">
        <f t="shared" si="7"/>
        <v>1</v>
      </c>
      <c r="F26" s="69">
        <f t="shared" si="8"/>
        <v>18249</v>
      </c>
      <c r="G26" s="77">
        <v>2</v>
      </c>
      <c r="H26" s="77">
        <v>14749</v>
      </c>
      <c r="I26" s="77">
        <v>1</v>
      </c>
      <c r="J26" s="77">
        <v>14749</v>
      </c>
      <c r="K26" s="77">
        <v>1</v>
      </c>
      <c r="L26" s="77">
        <v>27360</v>
      </c>
      <c r="M26" s="77"/>
      <c r="N26" s="77">
        <v>3500</v>
      </c>
      <c r="O26" s="80">
        <f>'[5]M6 Tong hop Viec CHV '!$K$106</f>
        <v>1</v>
      </c>
      <c r="P26" s="59">
        <f>'[5]M7 Thop tien CHV'!$K$85</f>
        <v>18249</v>
      </c>
      <c r="Q26" s="58">
        <f t="shared" si="2"/>
        <v>0</v>
      </c>
      <c r="R26" s="58">
        <f t="shared" si="3"/>
        <v>0</v>
      </c>
      <c r="AR26" s="71"/>
    </row>
    <row r="27" spans="7:14" ht="8.25" customHeight="1">
      <c r="G27" s="3"/>
      <c r="H27" s="3"/>
      <c r="I27" s="3"/>
      <c r="J27" s="3"/>
      <c r="K27" s="4"/>
      <c r="L27" s="4"/>
      <c r="M27" s="4"/>
      <c r="N27" s="4"/>
    </row>
    <row r="28" spans="1:35" s="86" customFormat="1" ht="19.5" customHeight="1">
      <c r="A28" s="41"/>
      <c r="B28" s="850" t="s">
        <v>472</v>
      </c>
      <c r="C28" s="850"/>
      <c r="D28" s="850"/>
      <c r="E28" s="850"/>
      <c r="F28" s="83"/>
      <c r="G28" s="84"/>
      <c r="H28" s="84"/>
      <c r="I28" s="84"/>
      <c r="J28" s="850" t="s">
        <v>473</v>
      </c>
      <c r="K28" s="850"/>
      <c r="L28" s="850"/>
      <c r="M28" s="850"/>
      <c r="N28" s="850"/>
      <c r="O28" s="85"/>
      <c r="P28" s="85"/>
      <c r="AG28" s="86" t="s">
        <v>388</v>
      </c>
      <c r="AI28" s="87">
        <f>82/88</f>
        <v>0.9318181818181818</v>
      </c>
    </row>
    <row r="29" spans="1:16" s="93" customFormat="1" ht="19.5" customHeight="1">
      <c r="A29" s="88"/>
      <c r="B29" s="823" t="s">
        <v>43</v>
      </c>
      <c r="C29" s="823"/>
      <c r="D29" s="823"/>
      <c r="E29" s="823"/>
      <c r="F29" s="90"/>
      <c r="G29" s="91"/>
      <c r="H29" s="91"/>
      <c r="I29" s="91"/>
      <c r="J29" s="823" t="s">
        <v>389</v>
      </c>
      <c r="K29" s="823"/>
      <c r="L29" s="823"/>
      <c r="M29" s="823"/>
      <c r="N29" s="823"/>
      <c r="O29" s="92"/>
      <c r="P29" s="92"/>
    </row>
    <row r="30" spans="1:16" s="93" customFormat="1" ht="19.5" customHeight="1">
      <c r="A30" s="88"/>
      <c r="B30" s="847"/>
      <c r="C30" s="847"/>
      <c r="D30" s="847"/>
      <c r="E30" s="90"/>
      <c r="F30" s="90"/>
      <c r="G30" s="91"/>
      <c r="H30" s="91"/>
      <c r="I30" s="91"/>
      <c r="J30" s="848"/>
      <c r="K30" s="848"/>
      <c r="L30" s="848"/>
      <c r="M30" s="848"/>
      <c r="N30" s="848"/>
      <c r="O30" s="92"/>
      <c r="P30" s="92"/>
    </row>
    <row r="31" spans="1:16" s="93" customFormat="1" ht="8.25" customHeight="1">
      <c r="A31" s="88"/>
      <c r="B31" s="94"/>
      <c r="C31" s="94" t="s">
        <v>99</v>
      </c>
      <c r="D31" s="94"/>
      <c r="E31" s="95"/>
      <c r="F31" s="95"/>
      <c r="G31" s="96"/>
      <c r="H31" s="96"/>
      <c r="I31" s="96"/>
      <c r="J31" s="94"/>
      <c r="K31" s="94"/>
      <c r="L31" s="94"/>
      <c r="M31" s="94"/>
      <c r="N31" s="94"/>
      <c r="O31" s="92"/>
      <c r="P31" s="92"/>
    </row>
    <row r="32" spans="1:16" s="93" customFormat="1" ht="9" customHeight="1">
      <c r="A32" s="88"/>
      <c r="B32" s="862" t="s">
        <v>390</v>
      </c>
      <c r="C32" s="862"/>
      <c r="D32" s="862"/>
      <c r="E32" s="862"/>
      <c r="F32" s="95"/>
      <c r="G32" s="96"/>
      <c r="H32" s="96"/>
      <c r="I32" s="96"/>
      <c r="J32" s="861" t="s">
        <v>390</v>
      </c>
      <c r="K32" s="861"/>
      <c r="L32" s="861"/>
      <c r="M32" s="861"/>
      <c r="N32" s="861"/>
      <c r="O32" s="92"/>
      <c r="P32" s="92"/>
    </row>
    <row r="33" spans="1:16" s="93" customFormat="1" ht="19.5" customHeight="1">
      <c r="A33" s="88"/>
      <c r="B33" s="823" t="s">
        <v>391</v>
      </c>
      <c r="C33" s="823"/>
      <c r="D33" s="823"/>
      <c r="E33" s="823"/>
      <c r="F33" s="90"/>
      <c r="G33" s="91"/>
      <c r="H33" s="91"/>
      <c r="I33" s="91"/>
      <c r="J33" s="89"/>
      <c r="K33" s="823" t="s">
        <v>391</v>
      </c>
      <c r="L33" s="823"/>
      <c r="M33" s="823"/>
      <c r="N33" s="89"/>
      <c r="O33" s="92"/>
      <c r="P33" s="92"/>
    </row>
    <row r="34" spans="1:16" s="93" customFormat="1" ht="19.5" customHeight="1">
      <c r="A34" s="88"/>
      <c r="B34" s="89"/>
      <c r="C34" s="89"/>
      <c r="D34" s="89"/>
      <c r="E34" s="90"/>
      <c r="F34" s="90"/>
      <c r="G34" s="91"/>
      <c r="H34" s="91"/>
      <c r="I34" s="91"/>
      <c r="J34" s="89"/>
      <c r="K34" s="89"/>
      <c r="L34" s="89"/>
      <c r="M34" s="89"/>
      <c r="N34" s="89"/>
      <c r="O34" s="92"/>
      <c r="P34" s="92"/>
    </row>
    <row r="35" spans="2:14" ht="18.75" hidden="1">
      <c r="B35" s="97"/>
      <c r="C35" s="98"/>
      <c r="D35" s="98"/>
      <c r="E35" s="98"/>
      <c r="F35" s="98"/>
      <c r="G35" s="99"/>
      <c r="H35" s="99"/>
      <c r="I35" s="99"/>
      <c r="J35" s="99"/>
      <c r="K35" s="99"/>
      <c r="L35" s="99"/>
      <c r="M35" s="99"/>
      <c r="N35" s="97"/>
    </row>
    <row r="36" spans="2:19" ht="19.5" customHeight="1">
      <c r="B36" s="821" t="s">
        <v>344</v>
      </c>
      <c r="C36" s="821"/>
      <c r="D36" s="821"/>
      <c r="E36" s="821"/>
      <c r="F36" s="99"/>
      <c r="G36" s="99"/>
      <c r="H36" s="99"/>
      <c r="I36" s="99"/>
      <c r="J36" s="822" t="s">
        <v>345</v>
      </c>
      <c r="K36" s="822"/>
      <c r="L36" s="822"/>
      <c r="M36" s="822"/>
      <c r="N36" s="822"/>
      <c r="O36" s="102"/>
      <c r="P36" s="102"/>
      <c r="Q36" s="103"/>
      <c r="R36" s="103"/>
      <c r="S36" s="103"/>
    </row>
    <row r="37" spans="2:14" ht="18.75">
      <c r="B37" s="104"/>
      <c r="C37" s="98"/>
      <c r="D37" s="98"/>
      <c r="E37" s="98"/>
      <c r="F37" s="98"/>
      <c r="G37" s="97"/>
      <c r="H37" s="97"/>
      <c r="I37" s="97"/>
      <c r="J37" s="97"/>
      <c r="K37" s="97"/>
      <c r="L37" s="97"/>
      <c r="M37" s="97"/>
      <c r="N37" s="97"/>
    </row>
    <row r="38" spans="2:11" ht="15.75">
      <c r="B38" s="50"/>
      <c r="C38" s="50"/>
      <c r="D38" s="50"/>
      <c r="E38" s="50"/>
      <c r="F38" s="50"/>
      <c r="G38" s="105"/>
      <c r="H38" s="105"/>
      <c r="I38" s="105"/>
      <c r="J38" s="105"/>
      <c r="K38" s="50"/>
    </row>
    <row r="39" spans="2:11" ht="15.75">
      <c r="B39" s="50"/>
      <c r="C39" s="50"/>
      <c r="D39" s="50"/>
      <c r="E39" s="50"/>
      <c r="F39" s="50"/>
      <c r="G39" s="105"/>
      <c r="H39" s="105"/>
      <c r="I39" s="105"/>
      <c r="J39" s="105"/>
      <c r="K39" s="50"/>
    </row>
    <row r="40" spans="2:11" ht="15.75">
      <c r="B40" s="50"/>
      <c r="C40" s="50"/>
      <c r="D40" s="50"/>
      <c r="E40" s="50"/>
      <c r="F40" s="50"/>
      <c r="G40" s="105"/>
      <c r="H40" s="105"/>
      <c r="I40" s="105"/>
      <c r="J40" s="105"/>
      <c r="K40" s="50"/>
    </row>
    <row r="41" spans="2:11" ht="15.75">
      <c r="B41" s="50"/>
      <c r="C41" s="50"/>
      <c r="D41" s="50"/>
      <c r="E41" s="50"/>
      <c r="F41" s="50"/>
      <c r="G41" s="105"/>
      <c r="H41" s="105"/>
      <c r="I41" s="105"/>
      <c r="J41" s="105"/>
      <c r="K41" s="50"/>
    </row>
    <row r="42" spans="7:10" ht="15.75">
      <c r="G42" s="105"/>
      <c r="H42" s="105"/>
      <c r="I42" s="105"/>
      <c r="J42" s="105"/>
    </row>
    <row r="43" spans="7:10" ht="15.75">
      <c r="G43" s="105"/>
      <c r="H43" s="105"/>
      <c r="I43" s="105"/>
      <c r="J43" s="105"/>
    </row>
    <row r="44" spans="7:10" ht="15.75">
      <c r="G44" s="105"/>
      <c r="H44" s="105"/>
      <c r="I44" s="105"/>
      <c r="J44" s="105"/>
    </row>
    <row r="45" spans="7:10" ht="15.75">
      <c r="G45" s="105"/>
      <c r="H45" s="105"/>
      <c r="I45" s="105"/>
      <c r="J45" s="105"/>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63"/>
  </sheetPr>
  <dimension ref="A1:R539"/>
  <sheetViews>
    <sheetView showZeros="0" view="pageBreakPreview" zoomScale="85" zoomScaleNormal="80" zoomScaleSheetLayoutView="85" zoomScalePageLayoutView="0" workbookViewId="0" topLeftCell="A1">
      <selection activeCell="H34" sqref="H34:L34"/>
    </sheetView>
  </sheetViews>
  <sheetFormatPr defaultColWidth="9.00390625" defaultRowHeight="15.75"/>
  <cols>
    <col min="1" max="1" width="4.875" style="522" customWidth="1"/>
    <col min="2" max="2" width="23.25390625" style="522" customWidth="1"/>
    <col min="3" max="3" width="12.625" style="522" customWidth="1"/>
    <col min="4" max="4" width="12.125" style="522" customWidth="1"/>
    <col min="5" max="10" width="9.375" style="522" customWidth="1"/>
    <col min="11" max="12" width="12.25390625" style="522" customWidth="1"/>
    <col min="13" max="13" width="11.375" style="521" hidden="1" customWidth="1"/>
    <col min="14" max="14" width="18.125" style="521" hidden="1" customWidth="1"/>
    <col min="15" max="15" width="10.875" style="521" hidden="1" customWidth="1"/>
    <col min="16" max="16" width="13.25390625" style="521" hidden="1" customWidth="1"/>
    <col min="17" max="17" width="0" style="521" hidden="1" customWidth="1"/>
    <col min="18" max="18" width="9.50390625" style="521" hidden="1" customWidth="1"/>
    <col min="19" max="16384" width="9.00390625" style="522" customWidth="1"/>
  </cols>
  <sheetData>
    <row r="1" spans="1:13" ht="21" customHeight="1">
      <c r="A1" s="1225" t="s">
        <v>33</v>
      </c>
      <c r="B1" s="1226"/>
      <c r="C1" s="465"/>
      <c r="D1" s="1223" t="s">
        <v>75</v>
      </c>
      <c r="E1" s="1223"/>
      <c r="F1" s="1223"/>
      <c r="G1" s="1223"/>
      <c r="H1" s="1223"/>
      <c r="I1" s="1223"/>
      <c r="J1" s="1223"/>
      <c r="K1" s="1222" t="s">
        <v>548</v>
      </c>
      <c r="L1" s="1222"/>
      <c r="M1" s="520"/>
    </row>
    <row r="2" spans="1:13" ht="13.5" customHeight="1">
      <c r="A2" s="1119" t="s">
        <v>336</v>
      </c>
      <c r="B2" s="1119"/>
      <c r="C2" s="1119"/>
      <c r="D2" s="1223" t="s">
        <v>209</v>
      </c>
      <c r="E2" s="1223"/>
      <c r="F2" s="1223"/>
      <c r="G2" s="1223"/>
      <c r="H2" s="1223"/>
      <c r="I2" s="1223"/>
      <c r="J2" s="1223"/>
      <c r="K2" s="1224" t="s">
        <v>659</v>
      </c>
      <c r="L2" s="1224"/>
      <c r="M2" s="523"/>
    </row>
    <row r="3" spans="1:13" ht="16.5" customHeight="1">
      <c r="A3" s="1119" t="s">
        <v>337</v>
      </c>
      <c r="B3" s="1119"/>
      <c r="C3" s="512"/>
      <c r="D3" s="1234" t="s">
        <v>722</v>
      </c>
      <c r="E3" s="1234"/>
      <c r="F3" s="1234"/>
      <c r="G3" s="1234"/>
      <c r="H3" s="1234"/>
      <c r="I3" s="1234"/>
      <c r="J3" s="1234"/>
      <c r="K3" s="1222" t="s">
        <v>515</v>
      </c>
      <c r="L3" s="1222"/>
      <c r="M3" s="520"/>
    </row>
    <row r="4" spans="1:13" ht="13.5" customHeight="1">
      <c r="A4" s="414" t="s">
        <v>115</v>
      </c>
      <c r="B4" s="414"/>
      <c r="C4" s="590"/>
      <c r="D4" s="524"/>
      <c r="E4" s="524"/>
      <c r="F4" s="519"/>
      <c r="G4" s="519"/>
      <c r="H4" s="519"/>
      <c r="I4" s="519"/>
      <c r="J4" s="519"/>
      <c r="K4" s="1224" t="s">
        <v>404</v>
      </c>
      <c r="L4" s="1224"/>
      <c r="M4" s="523"/>
    </row>
    <row r="5" spans="1:13" ht="14.25" customHeight="1">
      <c r="A5" s="524"/>
      <c r="B5" s="524" t="s">
        <v>90</v>
      </c>
      <c r="C5" s="524"/>
      <c r="D5" s="524"/>
      <c r="E5" s="1215" t="s">
        <v>514</v>
      </c>
      <c r="F5" s="1215"/>
      <c r="G5" s="1215"/>
      <c r="H5" s="1215"/>
      <c r="I5" s="1215"/>
      <c r="J5" s="524"/>
      <c r="K5" s="1182" t="s">
        <v>189</v>
      </c>
      <c r="L5" s="1182"/>
      <c r="M5" s="520"/>
    </row>
    <row r="6" spans="1:18" s="527" customFormat="1" ht="12.75" customHeight="1">
      <c r="A6" s="1227" t="s">
        <v>67</v>
      </c>
      <c r="B6" s="1228"/>
      <c r="C6" s="1220" t="s">
        <v>38</v>
      </c>
      <c r="D6" s="1206" t="s">
        <v>332</v>
      </c>
      <c r="E6" s="1206"/>
      <c r="F6" s="1206"/>
      <c r="G6" s="1206"/>
      <c r="H6" s="1206"/>
      <c r="I6" s="1206"/>
      <c r="J6" s="1206"/>
      <c r="K6" s="1206"/>
      <c r="L6" s="1206"/>
      <c r="M6" s="525"/>
      <c r="N6" s="1169" t="s">
        <v>511</v>
      </c>
      <c r="O6" s="1169"/>
      <c r="P6" s="1169"/>
      <c r="Q6" s="526"/>
      <c r="R6" s="526"/>
    </row>
    <row r="7" spans="1:18" s="527" customFormat="1" ht="12.75" customHeight="1">
      <c r="A7" s="1229"/>
      <c r="B7" s="1230"/>
      <c r="C7" s="1220"/>
      <c r="D7" s="1207" t="s">
        <v>200</v>
      </c>
      <c r="E7" s="1208"/>
      <c r="F7" s="1208"/>
      <c r="G7" s="1208"/>
      <c r="H7" s="1208"/>
      <c r="I7" s="1208"/>
      <c r="J7" s="1209"/>
      <c r="K7" s="1210" t="s">
        <v>201</v>
      </c>
      <c r="L7" s="1210" t="s">
        <v>202</v>
      </c>
      <c r="M7" s="525"/>
      <c r="N7" s="526"/>
      <c r="O7" s="526"/>
      <c r="P7" s="526"/>
      <c r="Q7" s="526"/>
      <c r="R7" s="526"/>
    </row>
    <row r="8" spans="1:18" s="527" customFormat="1" ht="12.75" customHeight="1">
      <c r="A8" s="1229"/>
      <c r="B8" s="1230"/>
      <c r="C8" s="1220"/>
      <c r="D8" s="1221" t="s">
        <v>37</v>
      </c>
      <c r="E8" s="1216" t="s">
        <v>7</v>
      </c>
      <c r="F8" s="1217"/>
      <c r="G8" s="1217"/>
      <c r="H8" s="1217"/>
      <c r="I8" s="1217"/>
      <c r="J8" s="1218"/>
      <c r="K8" s="1211"/>
      <c r="L8" s="1213"/>
      <c r="M8" s="525"/>
      <c r="N8" s="526"/>
      <c r="O8" s="526"/>
      <c r="P8" s="526"/>
      <c r="Q8" s="526"/>
      <c r="R8" s="526"/>
    </row>
    <row r="9" spans="1:18" s="527" customFormat="1" ht="12.75" customHeight="1">
      <c r="A9" s="1231"/>
      <c r="B9" s="1232"/>
      <c r="C9" s="1220"/>
      <c r="D9" s="1221"/>
      <c r="E9" s="528" t="s">
        <v>203</v>
      </c>
      <c r="F9" s="528" t="s">
        <v>204</v>
      </c>
      <c r="G9" s="528" t="s">
        <v>205</v>
      </c>
      <c r="H9" s="528" t="s">
        <v>206</v>
      </c>
      <c r="I9" s="528" t="s">
        <v>338</v>
      </c>
      <c r="J9" s="528" t="s">
        <v>207</v>
      </c>
      <c r="K9" s="1212"/>
      <c r="L9" s="1214"/>
      <c r="M9" s="1219" t="s">
        <v>494</v>
      </c>
      <c r="N9" s="1219"/>
      <c r="O9" s="1219"/>
      <c r="P9" s="1219"/>
      <c r="Q9" s="526"/>
      <c r="R9" s="526"/>
    </row>
    <row r="10" spans="1:18" s="527" customFormat="1" ht="12.75" customHeight="1">
      <c r="A10" s="1231" t="s">
        <v>6</v>
      </c>
      <c r="B10" s="1232"/>
      <c r="C10" s="529">
        <v>1</v>
      </c>
      <c r="D10" s="530">
        <v>2</v>
      </c>
      <c r="E10" s="529">
        <v>3</v>
      </c>
      <c r="F10" s="530">
        <v>4</v>
      </c>
      <c r="G10" s="529">
        <v>5</v>
      </c>
      <c r="H10" s="530">
        <v>6</v>
      </c>
      <c r="I10" s="529">
        <v>7</v>
      </c>
      <c r="J10" s="530">
        <v>8</v>
      </c>
      <c r="K10" s="529">
        <v>9</v>
      </c>
      <c r="L10" s="530">
        <v>10</v>
      </c>
      <c r="M10" s="531" t="s">
        <v>495</v>
      </c>
      <c r="N10" s="532" t="s">
        <v>498</v>
      </c>
      <c r="O10" s="532" t="s">
        <v>496</v>
      </c>
      <c r="P10" s="532" t="s">
        <v>497</v>
      </c>
      <c r="Q10" s="526"/>
      <c r="R10" s="526"/>
    </row>
    <row r="11" spans="1:18" s="527" customFormat="1" ht="18.75" customHeight="1">
      <c r="A11" s="574" t="s">
        <v>0</v>
      </c>
      <c r="B11" s="575" t="s">
        <v>127</v>
      </c>
      <c r="C11" s="757">
        <v>368629544</v>
      </c>
      <c r="D11" s="757">
        <v>16796729</v>
      </c>
      <c r="E11" s="757">
        <v>5038048</v>
      </c>
      <c r="F11" s="757">
        <v>21150</v>
      </c>
      <c r="G11" s="757">
        <v>6138317</v>
      </c>
      <c r="H11" s="757">
        <v>614147</v>
      </c>
      <c r="I11" s="757">
        <v>4671425</v>
      </c>
      <c r="J11" s="757">
        <v>313642</v>
      </c>
      <c r="K11" s="757">
        <v>159311721</v>
      </c>
      <c r="L11" s="757">
        <v>192521094</v>
      </c>
      <c r="M11" s="535">
        <f>'03'!C11+'04'!C11</f>
        <v>368629544.06899995</v>
      </c>
      <c r="N11" s="535">
        <f>C11-M11</f>
        <v>-0.06899994611740112</v>
      </c>
      <c r="O11" s="535">
        <f>'07'!C11</f>
        <v>368629544</v>
      </c>
      <c r="P11" s="535">
        <f>C11-O11</f>
        <v>0</v>
      </c>
      <c r="Q11" s="389"/>
      <c r="R11" s="389"/>
    </row>
    <row r="12" spans="1:18" s="527" customFormat="1" ht="18.75" customHeight="1">
      <c r="A12" s="576">
        <v>1</v>
      </c>
      <c r="B12" s="577" t="s">
        <v>128</v>
      </c>
      <c r="C12" s="757">
        <v>307006295</v>
      </c>
      <c r="D12" s="758">
        <v>14614339</v>
      </c>
      <c r="E12" s="483">
        <v>3644842</v>
      </c>
      <c r="F12" s="483">
        <v>0</v>
      </c>
      <c r="G12" s="483">
        <v>5926021</v>
      </c>
      <c r="H12" s="483">
        <v>394484</v>
      </c>
      <c r="I12" s="483">
        <v>4625567</v>
      </c>
      <c r="J12" s="483">
        <v>23425</v>
      </c>
      <c r="K12" s="483">
        <v>138371326</v>
      </c>
      <c r="L12" s="483">
        <v>154020630</v>
      </c>
      <c r="M12" s="538">
        <f>'03'!C12+'04'!C12</f>
        <v>307006294.413</v>
      </c>
      <c r="N12" s="538">
        <f aca="true" t="shared" si="0" ref="N12:N26">C12-M12</f>
        <v>0.5870000123977661</v>
      </c>
      <c r="O12" s="538">
        <f>'07'!D11</f>
        <v>307006295</v>
      </c>
      <c r="P12" s="538">
        <f aca="true" t="shared" si="1" ref="P12:P26">C12-O12</f>
        <v>0</v>
      </c>
      <c r="Q12" s="539"/>
      <c r="R12" s="420"/>
    </row>
    <row r="13" spans="1:18" s="527" customFormat="1" ht="18.75" customHeight="1">
      <c r="A13" s="576">
        <v>2</v>
      </c>
      <c r="B13" s="577" t="s">
        <v>129</v>
      </c>
      <c r="C13" s="757">
        <v>61623249</v>
      </c>
      <c r="D13" s="758">
        <v>2182390</v>
      </c>
      <c r="E13" s="483">
        <v>1393206</v>
      </c>
      <c r="F13" s="483">
        <v>21150</v>
      </c>
      <c r="G13" s="483">
        <v>212296</v>
      </c>
      <c r="H13" s="483">
        <v>219663</v>
      </c>
      <c r="I13" s="483">
        <v>45858</v>
      </c>
      <c r="J13" s="483">
        <v>290217</v>
      </c>
      <c r="K13" s="483">
        <v>20940395</v>
      </c>
      <c r="L13" s="483">
        <v>38500464</v>
      </c>
      <c r="M13" s="538">
        <f>'03'!C13+'04'!C13</f>
        <v>61623249.656</v>
      </c>
      <c r="N13" s="538">
        <f t="shared" si="0"/>
        <v>-0.6560000032186508</v>
      </c>
      <c r="O13" s="538">
        <f>'07'!E11</f>
        <v>61623249</v>
      </c>
      <c r="P13" s="538">
        <f t="shared" si="1"/>
        <v>0</v>
      </c>
      <c r="Q13" s="539"/>
      <c r="R13" s="420"/>
    </row>
    <row r="14" spans="1:18" s="527" customFormat="1" ht="18.75" customHeight="1">
      <c r="A14" s="576" t="s">
        <v>1</v>
      </c>
      <c r="B14" s="577" t="s">
        <v>130</v>
      </c>
      <c r="C14" s="757">
        <v>5953503</v>
      </c>
      <c r="D14" s="757">
        <v>91679</v>
      </c>
      <c r="E14" s="484">
        <v>66062</v>
      </c>
      <c r="F14" s="484">
        <v>0</v>
      </c>
      <c r="G14" s="484">
        <v>8217</v>
      </c>
      <c r="H14" s="484">
        <v>0</v>
      </c>
      <c r="I14" s="484">
        <v>17400</v>
      </c>
      <c r="J14" s="484">
        <v>0</v>
      </c>
      <c r="K14" s="484">
        <v>5405994</v>
      </c>
      <c r="L14" s="484">
        <v>455830</v>
      </c>
      <c r="M14" s="538">
        <f>'03'!C14+'04'!C14</f>
        <v>5953503</v>
      </c>
      <c r="N14" s="538">
        <f t="shared" si="0"/>
        <v>0</v>
      </c>
      <c r="O14" s="538">
        <f>'07'!F11</f>
        <v>5953503</v>
      </c>
      <c r="P14" s="538">
        <f t="shared" si="1"/>
        <v>0</v>
      </c>
      <c r="Q14" s="389"/>
      <c r="R14" s="420"/>
    </row>
    <row r="15" spans="1:18" s="527" customFormat="1" ht="18.75" customHeight="1">
      <c r="A15" s="578" t="s">
        <v>9</v>
      </c>
      <c r="B15" s="579" t="s">
        <v>131</v>
      </c>
      <c r="C15" s="757">
        <v>0</v>
      </c>
      <c r="D15" s="757">
        <v>0</v>
      </c>
      <c r="E15" s="483">
        <v>0</v>
      </c>
      <c r="F15" s="483">
        <v>0</v>
      </c>
      <c r="G15" s="483">
        <v>0</v>
      </c>
      <c r="H15" s="483">
        <v>0</v>
      </c>
      <c r="I15" s="483">
        <v>0</v>
      </c>
      <c r="J15" s="483">
        <v>0</v>
      </c>
      <c r="K15" s="483">
        <v>0</v>
      </c>
      <c r="L15" s="483">
        <v>0</v>
      </c>
      <c r="M15" s="538">
        <f>'03'!C15+'04'!C15</f>
        <v>0</v>
      </c>
      <c r="N15" s="538">
        <f t="shared" si="0"/>
        <v>0</v>
      </c>
      <c r="O15" s="538">
        <f>'07'!G11</f>
        <v>0</v>
      </c>
      <c r="P15" s="538">
        <f t="shared" si="1"/>
        <v>0</v>
      </c>
      <c r="Q15" s="389"/>
      <c r="R15" s="389"/>
    </row>
    <row r="16" spans="1:18" s="527" customFormat="1" ht="18.75" customHeight="1">
      <c r="A16" s="578" t="s">
        <v>132</v>
      </c>
      <c r="B16" s="579" t="s">
        <v>133</v>
      </c>
      <c r="C16" s="757">
        <v>362676041</v>
      </c>
      <c r="D16" s="757">
        <v>16705050</v>
      </c>
      <c r="E16" s="757">
        <v>4971986</v>
      </c>
      <c r="F16" s="757">
        <v>21150</v>
      </c>
      <c r="G16" s="757">
        <v>6130100</v>
      </c>
      <c r="H16" s="757">
        <v>614147</v>
      </c>
      <c r="I16" s="757">
        <v>4654025</v>
      </c>
      <c r="J16" s="757">
        <v>313642</v>
      </c>
      <c r="K16" s="757">
        <v>153905726</v>
      </c>
      <c r="L16" s="757">
        <v>192065265</v>
      </c>
      <c r="M16" s="535">
        <f>'03'!C16+'04'!C16</f>
        <v>362676050.06899995</v>
      </c>
      <c r="N16" s="535">
        <f t="shared" si="0"/>
        <v>-9.068999946117401</v>
      </c>
      <c r="O16" s="535">
        <f>'07'!H11</f>
        <v>362676041</v>
      </c>
      <c r="P16" s="535">
        <f t="shared" si="1"/>
        <v>0</v>
      </c>
      <c r="Q16" s="389"/>
      <c r="R16" s="389"/>
    </row>
    <row r="17" spans="1:18" s="527" customFormat="1" ht="18.75" customHeight="1">
      <c r="A17" s="578" t="s">
        <v>51</v>
      </c>
      <c r="B17" s="580" t="s">
        <v>134</v>
      </c>
      <c r="C17" s="757">
        <v>131097621</v>
      </c>
      <c r="D17" s="757">
        <v>3568895</v>
      </c>
      <c r="E17" s="757">
        <v>1849019</v>
      </c>
      <c r="F17" s="757">
        <v>21150</v>
      </c>
      <c r="G17" s="757">
        <v>506111</v>
      </c>
      <c r="H17" s="757">
        <v>422663</v>
      </c>
      <c r="I17" s="757">
        <v>478485</v>
      </c>
      <c r="J17" s="757">
        <v>291467</v>
      </c>
      <c r="K17" s="757">
        <v>81896474</v>
      </c>
      <c r="L17" s="757">
        <v>45632252</v>
      </c>
      <c r="M17" s="535">
        <f>'03'!C17+'04'!C17</f>
        <v>131097621.499</v>
      </c>
      <c r="N17" s="535">
        <f t="shared" si="0"/>
        <v>-0.4989999979734421</v>
      </c>
      <c r="O17" s="535">
        <f>'07'!I11</f>
        <v>131097621</v>
      </c>
      <c r="P17" s="535">
        <f t="shared" si="1"/>
        <v>0</v>
      </c>
      <c r="Q17" s="389"/>
      <c r="R17" s="389"/>
    </row>
    <row r="18" spans="1:18" s="527" customFormat="1" ht="18.75" customHeight="1">
      <c r="A18" s="576" t="s">
        <v>53</v>
      </c>
      <c r="B18" s="577" t="s">
        <v>135</v>
      </c>
      <c r="C18" s="757">
        <v>18775449</v>
      </c>
      <c r="D18" s="758">
        <v>1154110</v>
      </c>
      <c r="E18" s="483">
        <v>477561</v>
      </c>
      <c r="F18" s="483">
        <v>21000</v>
      </c>
      <c r="G18" s="483">
        <v>137786</v>
      </c>
      <c r="H18" s="483">
        <v>213944</v>
      </c>
      <c r="I18" s="483">
        <v>15608</v>
      </c>
      <c r="J18" s="483">
        <v>288211</v>
      </c>
      <c r="K18" s="483">
        <v>15249762</v>
      </c>
      <c r="L18" s="483">
        <v>2371577</v>
      </c>
      <c r="M18" s="538">
        <f>'03'!C18+'04'!C18</f>
        <v>18775449</v>
      </c>
      <c r="N18" s="538">
        <f t="shared" si="0"/>
        <v>0</v>
      </c>
      <c r="O18" s="538">
        <f>'07'!J11</f>
        <v>18775449</v>
      </c>
      <c r="P18" s="538">
        <f t="shared" si="1"/>
        <v>0</v>
      </c>
      <c r="Q18" s="389"/>
      <c r="R18" s="389"/>
    </row>
    <row r="19" spans="1:18" s="527" customFormat="1" ht="18.75" customHeight="1">
      <c r="A19" s="576" t="s">
        <v>54</v>
      </c>
      <c r="B19" s="577" t="s">
        <v>136</v>
      </c>
      <c r="C19" s="757">
        <v>1136222</v>
      </c>
      <c r="D19" s="758">
        <v>12670</v>
      </c>
      <c r="E19" s="483">
        <v>3317</v>
      </c>
      <c r="F19" s="483">
        <v>0</v>
      </c>
      <c r="G19" s="483">
        <v>0</v>
      </c>
      <c r="H19" s="483">
        <v>0</v>
      </c>
      <c r="I19" s="483">
        <v>9353</v>
      </c>
      <c r="J19" s="483">
        <v>0</v>
      </c>
      <c r="K19" s="483">
        <v>0</v>
      </c>
      <c r="L19" s="483">
        <v>1123552</v>
      </c>
      <c r="M19" s="538">
        <f>'03'!C19+'04'!C19</f>
        <v>1136222</v>
      </c>
      <c r="N19" s="538">
        <f t="shared" si="0"/>
        <v>0</v>
      </c>
      <c r="O19" s="538">
        <f>'07'!K11</f>
        <v>1136222</v>
      </c>
      <c r="P19" s="538">
        <f t="shared" si="1"/>
        <v>0</v>
      </c>
      <c r="Q19" s="389"/>
      <c r="R19" s="389"/>
    </row>
    <row r="20" spans="1:18" s="527" customFormat="1" ht="18.75" customHeight="1">
      <c r="A20" s="576" t="s">
        <v>137</v>
      </c>
      <c r="B20" s="577" t="s">
        <v>196</v>
      </c>
      <c r="C20" s="757">
        <v>9777</v>
      </c>
      <c r="D20" s="758">
        <v>9777</v>
      </c>
      <c r="E20" s="483">
        <v>0</v>
      </c>
      <c r="F20" s="483">
        <v>0</v>
      </c>
      <c r="G20" s="483">
        <v>9777</v>
      </c>
      <c r="H20" s="483">
        <v>0</v>
      </c>
      <c r="I20" s="483">
        <v>0</v>
      </c>
      <c r="J20" s="483">
        <v>0</v>
      </c>
      <c r="K20" s="483">
        <v>0</v>
      </c>
      <c r="L20" s="483">
        <v>0</v>
      </c>
      <c r="M20" s="538">
        <f>'03'!C20</f>
        <v>9777</v>
      </c>
      <c r="N20" s="538">
        <f t="shared" si="0"/>
        <v>0</v>
      </c>
      <c r="O20" s="538">
        <f>'07'!L11</f>
        <v>9777</v>
      </c>
      <c r="P20" s="538">
        <f t="shared" si="1"/>
        <v>0</v>
      </c>
      <c r="Q20" s="389"/>
      <c r="R20" s="389"/>
    </row>
    <row r="21" spans="1:18" s="527" customFormat="1" ht="18.75" customHeight="1">
      <c r="A21" s="576" t="s">
        <v>139</v>
      </c>
      <c r="B21" s="577" t="s">
        <v>138</v>
      </c>
      <c r="C21" s="757">
        <v>110952689</v>
      </c>
      <c r="D21" s="758">
        <v>2385098</v>
      </c>
      <c r="E21" s="483">
        <v>1360901</v>
      </c>
      <c r="F21" s="483">
        <v>150</v>
      </c>
      <c r="G21" s="483">
        <v>358548</v>
      </c>
      <c r="H21" s="483">
        <v>208719</v>
      </c>
      <c r="I21" s="483">
        <v>453524</v>
      </c>
      <c r="J21" s="483">
        <v>3256</v>
      </c>
      <c r="K21" s="483">
        <v>66488716</v>
      </c>
      <c r="L21" s="483">
        <v>42078875</v>
      </c>
      <c r="M21" s="538">
        <f>'03'!C21+'04'!C20</f>
        <v>110952689.499</v>
      </c>
      <c r="N21" s="538">
        <f t="shared" si="0"/>
        <v>-0.4989999979734421</v>
      </c>
      <c r="O21" s="538">
        <f>'07'!M11</f>
        <v>110952689</v>
      </c>
      <c r="P21" s="538">
        <f t="shared" si="1"/>
        <v>0</v>
      </c>
      <c r="Q21" s="389"/>
      <c r="R21" s="389"/>
    </row>
    <row r="22" spans="1:18" s="527" customFormat="1" ht="18.75" customHeight="1">
      <c r="A22" s="576" t="s">
        <v>141</v>
      </c>
      <c r="B22" s="577" t="s">
        <v>140</v>
      </c>
      <c r="C22" s="757">
        <v>58247</v>
      </c>
      <c r="D22" s="758">
        <v>0</v>
      </c>
      <c r="E22" s="483">
        <v>0</v>
      </c>
      <c r="F22" s="483">
        <v>0</v>
      </c>
      <c r="G22" s="483">
        <v>0</v>
      </c>
      <c r="H22" s="483">
        <v>0</v>
      </c>
      <c r="I22" s="483">
        <v>0</v>
      </c>
      <c r="J22" s="483">
        <v>0</v>
      </c>
      <c r="K22" s="483">
        <v>0</v>
      </c>
      <c r="L22" s="483">
        <v>58247</v>
      </c>
      <c r="M22" s="538">
        <f>'03'!C22+'04'!C21</f>
        <v>58247</v>
      </c>
      <c r="N22" s="538">
        <f t="shared" si="0"/>
        <v>0</v>
      </c>
      <c r="O22" s="538">
        <f>'07'!N11</f>
        <v>58247</v>
      </c>
      <c r="P22" s="538">
        <f t="shared" si="1"/>
        <v>0</v>
      </c>
      <c r="Q22" s="389"/>
      <c r="R22" s="389"/>
    </row>
    <row r="23" spans="1:18" s="527" customFormat="1" ht="18.75" customHeight="1">
      <c r="A23" s="576" t="s">
        <v>143</v>
      </c>
      <c r="B23" s="577" t="s">
        <v>142</v>
      </c>
      <c r="C23" s="757">
        <v>0</v>
      </c>
      <c r="D23" s="758">
        <v>0</v>
      </c>
      <c r="E23" s="483">
        <v>0</v>
      </c>
      <c r="F23" s="483">
        <v>0</v>
      </c>
      <c r="G23" s="483">
        <v>0</v>
      </c>
      <c r="H23" s="483">
        <v>0</v>
      </c>
      <c r="I23" s="483">
        <v>0</v>
      </c>
      <c r="J23" s="483">
        <v>0</v>
      </c>
      <c r="K23" s="483">
        <v>0</v>
      </c>
      <c r="L23" s="483">
        <v>0</v>
      </c>
      <c r="M23" s="538">
        <f>'03'!C23+'04'!C22</f>
        <v>0</v>
      </c>
      <c r="N23" s="538">
        <f t="shared" si="0"/>
        <v>0</v>
      </c>
      <c r="O23" s="538">
        <f>'07'!O11</f>
        <v>0</v>
      </c>
      <c r="P23" s="538">
        <f t="shared" si="1"/>
        <v>0</v>
      </c>
      <c r="Q23" s="389"/>
      <c r="R23" s="389"/>
    </row>
    <row r="24" spans="1:18" s="527" customFormat="1" ht="18.75" customHeight="1">
      <c r="A24" s="576" t="s">
        <v>145</v>
      </c>
      <c r="B24" s="510" t="s">
        <v>144</v>
      </c>
      <c r="C24" s="757">
        <v>0</v>
      </c>
      <c r="D24" s="758">
        <v>0</v>
      </c>
      <c r="E24" s="483">
        <v>0</v>
      </c>
      <c r="F24" s="483">
        <v>0</v>
      </c>
      <c r="G24" s="483">
        <v>0</v>
      </c>
      <c r="H24" s="483">
        <v>0</v>
      </c>
      <c r="I24" s="483">
        <v>0</v>
      </c>
      <c r="J24" s="483">
        <v>0</v>
      </c>
      <c r="K24" s="483">
        <v>0</v>
      </c>
      <c r="L24" s="483">
        <v>0</v>
      </c>
      <c r="M24" s="538">
        <f>'03'!C24+'04'!C23</f>
        <v>0</v>
      </c>
      <c r="N24" s="538">
        <f t="shared" si="0"/>
        <v>0</v>
      </c>
      <c r="O24" s="538">
        <f>'07'!P11</f>
        <v>0</v>
      </c>
      <c r="P24" s="538">
        <f t="shared" si="1"/>
        <v>0</v>
      </c>
      <c r="Q24" s="389"/>
      <c r="R24" s="389"/>
    </row>
    <row r="25" spans="1:18" s="527" customFormat="1" ht="18.75" customHeight="1">
      <c r="A25" s="576" t="s">
        <v>180</v>
      </c>
      <c r="B25" s="577" t="s">
        <v>146</v>
      </c>
      <c r="C25" s="757">
        <v>165237</v>
      </c>
      <c r="D25" s="758">
        <v>7240</v>
      </c>
      <c r="E25" s="483">
        <v>7240</v>
      </c>
      <c r="F25" s="483">
        <v>0</v>
      </c>
      <c r="G25" s="483">
        <v>0</v>
      </c>
      <c r="H25" s="483">
        <v>0</v>
      </c>
      <c r="I25" s="483">
        <v>0</v>
      </c>
      <c r="J25" s="483">
        <v>0</v>
      </c>
      <c r="K25" s="483">
        <v>157996</v>
      </c>
      <c r="L25" s="483">
        <v>1</v>
      </c>
      <c r="M25" s="538">
        <f>'03'!C25+'04'!C24</f>
        <v>165237</v>
      </c>
      <c r="N25" s="538">
        <f t="shared" si="0"/>
        <v>0</v>
      </c>
      <c r="O25" s="538">
        <f>'07'!Q11</f>
        <v>165237</v>
      </c>
      <c r="P25" s="538">
        <f t="shared" si="1"/>
        <v>0</v>
      </c>
      <c r="Q25" s="389"/>
      <c r="R25" s="389"/>
    </row>
    <row r="26" spans="1:18" s="527" customFormat="1" ht="18.75" customHeight="1">
      <c r="A26" s="578" t="s">
        <v>52</v>
      </c>
      <c r="B26" s="579" t="s">
        <v>147</v>
      </c>
      <c r="C26" s="757">
        <v>231578420</v>
      </c>
      <c r="D26" s="757">
        <v>13136155</v>
      </c>
      <c r="E26" s="483">
        <v>3122967</v>
      </c>
      <c r="F26" s="483">
        <v>0</v>
      </c>
      <c r="G26" s="483">
        <v>5623989</v>
      </c>
      <c r="H26" s="483">
        <v>191484</v>
      </c>
      <c r="I26" s="483">
        <v>4175540</v>
      </c>
      <c r="J26" s="483">
        <v>22175</v>
      </c>
      <c r="K26" s="483">
        <v>72009252</v>
      </c>
      <c r="L26" s="483">
        <v>146433013</v>
      </c>
      <c r="M26" s="535">
        <f>'03'!C26+'04'!C25</f>
        <v>231578428.57</v>
      </c>
      <c r="N26" s="535">
        <f t="shared" si="0"/>
        <v>-8.569999992847443</v>
      </c>
      <c r="O26" s="535">
        <f>'07'!R11</f>
        <v>231578420</v>
      </c>
      <c r="P26" s="535">
        <f t="shared" si="1"/>
        <v>0</v>
      </c>
      <c r="Q26" s="389"/>
      <c r="R26" s="389"/>
    </row>
    <row r="27" spans="1:18" s="527" customFormat="1" ht="18.75" customHeight="1">
      <c r="A27" s="511" t="s">
        <v>547</v>
      </c>
      <c r="B27" s="581" t="s">
        <v>673</v>
      </c>
      <c r="C27" s="759">
        <v>0.15188430459771654</v>
      </c>
      <c r="D27" s="759">
        <v>0.32693032437210956</v>
      </c>
      <c r="E27" s="759">
        <v>0.2600719624838901</v>
      </c>
      <c r="F27" s="759">
        <v>0.9929078014184397</v>
      </c>
      <c r="G27" s="759">
        <v>0.2722446261788422</v>
      </c>
      <c r="H27" s="759">
        <v>0.5061810473119246</v>
      </c>
      <c r="I27" s="759">
        <v>0.052166734589381064</v>
      </c>
      <c r="J27" s="759">
        <v>0.9888289240291354</v>
      </c>
      <c r="K27" s="759">
        <v>0.186207796931526</v>
      </c>
      <c r="L27" s="759">
        <v>0.07659339276089201</v>
      </c>
      <c r="M27" s="417"/>
      <c r="N27" s="546"/>
      <c r="O27" s="546"/>
      <c r="P27" s="546"/>
      <c r="Q27" s="389"/>
      <c r="R27" s="389"/>
    </row>
    <row r="28" spans="1:18" s="527" customFormat="1" ht="30" customHeight="1" hidden="1">
      <c r="A28" s="1200" t="s">
        <v>492</v>
      </c>
      <c r="B28" s="1200"/>
      <c r="C28" s="514">
        <v>108639282.62</v>
      </c>
      <c r="D28" s="514">
        <v>20108133.62</v>
      </c>
      <c r="E28" s="514">
        <v>4748525</v>
      </c>
      <c r="F28" s="514">
        <v>31350</v>
      </c>
      <c r="G28" s="514">
        <v>8303002</v>
      </c>
      <c r="H28" s="514">
        <v>1028462</v>
      </c>
      <c r="I28" s="514">
        <v>5521725.62</v>
      </c>
      <c r="J28" s="514">
        <v>475069</v>
      </c>
      <c r="K28" s="514">
        <v>32672501</v>
      </c>
      <c r="L28" s="514">
        <v>55858648</v>
      </c>
      <c r="M28" s="417"/>
      <c r="N28" s="546"/>
      <c r="O28" s="546"/>
      <c r="P28" s="546"/>
      <c r="Q28" s="389"/>
      <c r="R28" s="389"/>
    </row>
    <row r="29" spans="1:18" s="527" customFormat="1" ht="30" customHeight="1" hidden="1">
      <c r="A29" s="1195" t="s">
        <v>493</v>
      </c>
      <c r="B29" s="1195"/>
      <c r="C29" s="538">
        <f>C16-C17-C26</f>
        <v>0</v>
      </c>
      <c r="D29" s="538">
        <f aca="true" t="shared" si="2" ref="D29:L29">D16-D17-D26</f>
        <v>0</v>
      </c>
      <c r="E29" s="538">
        <f t="shared" si="2"/>
        <v>0</v>
      </c>
      <c r="F29" s="538">
        <f t="shared" si="2"/>
        <v>0</v>
      </c>
      <c r="G29" s="538">
        <f t="shared" si="2"/>
        <v>0</v>
      </c>
      <c r="H29" s="538">
        <f t="shared" si="2"/>
        <v>0</v>
      </c>
      <c r="I29" s="538">
        <f t="shared" si="2"/>
        <v>0</v>
      </c>
      <c r="J29" s="538">
        <f t="shared" si="2"/>
        <v>0</v>
      </c>
      <c r="K29" s="538">
        <f t="shared" si="2"/>
        <v>0</v>
      </c>
      <c r="L29" s="538">
        <f t="shared" si="2"/>
        <v>0</v>
      </c>
      <c r="M29" s="417"/>
      <c r="N29" s="546"/>
      <c r="O29" s="546"/>
      <c r="P29" s="546"/>
      <c r="Q29" s="389"/>
      <c r="R29" s="389"/>
    </row>
    <row r="30" spans="1:18" s="549" customFormat="1" ht="15.75" customHeight="1">
      <c r="A30" s="547"/>
      <c r="B30" s="548"/>
      <c r="C30" s="548"/>
      <c r="G30" s="550"/>
      <c r="H30" s="1168"/>
      <c r="I30" s="1168"/>
      <c r="J30" s="1168"/>
      <c r="K30" s="1168"/>
      <c r="L30" s="1168"/>
      <c r="M30" s="547"/>
      <c r="N30" s="547"/>
      <c r="O30" s="547"/>
      <c r="P30" s="547"/>
      <c r="Q30" s="547"/>
      <c r="R30" s="547"/>
    </row>
    <row r="31" spans="1:18" s="549" customFormat="1" ht="15.75" customHeight="1">
      <c r="A31" s="1202"/>
      <c r="B31" s="1202"/>
      <c r="C31" s="1202"/>
      <c r="D31" s="1202"/>
      <c r="E31" s="552"/>
      <c r="F31" s="552"/>
      <c r="G31" s="553"/>
      <c r="H31" s="1203" t="s">
        <v>709</v>
      </c>
      <c r="I31" s="1203"/>
      <c r="J31" s="1203"/>
      <c r="K31" s="1203"/>
      <c r="L31" s="1203"/>
      <c r="M31" s="547"/>
      <c r="N31" s="547"/>
      <c r="O31" s="547"/>
      <c r="P31" s="547"/>
      <c r="Q31" s="547"/>
      <c r="R31" s="547"/>
    </row>
    <row r="32" spans="1:18" s="549" customFormat="1" ht="15.75" customHeight="1">
      <c r="A32" s="554"/>
      <c r="B32" s="1204" t="s">
        <v>549</v>
      </c>
      <c r="C32" s="1204"/>
      <c r="D32" s="555"/>
      <c r="E32" s="555"/>
      <c r="F32" s="552"/>
      <c r="G32" s="1202" t="s">
        <v>723</v>
      </c>
      <c r="H32" s="1202"/>
      <c r="I32" s="1202"/>
      <c r="J32" s="1202"/>
      <c r="K32" s="1202"/>
      <c r="L32" s="1202"/>
      <c r="M32" s="403"/>
      <c r="N32" s="403"/>
      <c r="O32" s="403"/>
      <c r="P32" s="403"/>
      <c r="Q32" s="547"/>
      <c r="R32" s="547"/>
    </row>
    <row r="33" spans="1:18" s="549" customFormat="1" ht="56.25" customHeight="1">
      <c r="A33" s="554"/>
      <c r="B33" s="556"/>
      <c r="C33" s="551"/>
      <c r="D33" s="552"/>
      <c r="E33" s="552"/>
      <c r="F33" s="552"/>
      <c r="G33" s="557"/>
      <c r="H33" s="557"/>
      <c r="I33" s="557"/>
      <c r="J33" s="557"/>
      <c r="K33" s="557"/>
      <c r="L33" s="557"/>
      <c r="M33" s="547"/>
      <c r="N33" s="547"/>
      <c r="O33" s="547"/>
      <c r="P33" s="547"/>
      <c r="Q33" s="547"/>
      <c r="R33" s="547"/>
    </row>
    <row r="34" spans="1:18" s="422" customFormat="1" ht="15.75">
      <c r="A34" s="1233"/>
      <c r="B34" s="1233"/>
      <c r="C34" s="1233"/>
      <c r="D34" s="1233"/>
      <c r="E34" s="466"/>
      <c r="F34" s="466"/>
      <c r="G34" s="466"/>
      <c r="H34" s="1223"/>
      <c r="I34" s="1223"/>
      <c r="J34" s="1223"/>
      <c r="K34" s="1223"/>
      <c r="L34" s="1223"/>
      <c r="M34" s="433"/>
      <c r="N34" s="558"/>
      <c r="O34" s="558"/>
      <c r="P34" s="558"/>
      <c r="Q34" s="558"/>
      <c r="R34" s="558"/>
    </row>
    <row r="35" spans="1:18" s="422" customFormat="1" ht="15">
      <c r="A35" s="559"/>
      <c r="B35" s="559"/>
      <c r="C35" s="559"/>
      <c r="D35" s="559"/>
      <c r="E35" s="559"/>
      <c r="F35" s="559"/>
      <c r="G35" s="559"/>
      <c r="H35" s="559"/>
      <c r="I35" s="559"/>
      <c r="J35" s="559"/>
      <c r="K35" s="559"/>
      <c r="L35" s="559"/>
      <c r="M35" s="558"/>
      <c r="N35" s="558"/>
      <c r="O35" s="558"/>
      <c r="P35" s="558"/>
      <c r="Q35" s="558"/>
      <c r="R35" s="558"/>
    </row>
    <row r="36" spans="1:12" ht="12" customHeight="1">
      <c r="A36" s="559"/>
      <c r="B36" s="559"/>
      <c r="C36" s="559"/>
      <c r="D36" s="559"/>
      <c r="E36" s="559"/>
      <c r="F36" s="559"/>
      <c r="G36" s="559"/>
      <c r="H36" s="559"/>
      <c r="I36" s="559"/>
      <c r="J36" s="559"/>
      <c r="K36" s="559"/>
      <c r="L36" s="559"/>
    </row>
    <row r="37" spans="1:12" ht="18.75">
      <c r="A37" s="1205"/>
      <c r="B37" s="1205"/>
      <c r="C37" s="1205"/>
      <c r="D37" s="1205"/>
      <c r="E37" s="559"/>
      <c r="F37" s="559"/>
      <c r="G37" s="559"/>
      <c r="H37" s="1205"/>
      <c r="I37" s="1205"/>
      <c r="J37" s="1205"/>
      <c r="K37" s="1205"/>
      <c r="L37" s="1205"/>
    </row>
    <row r="45" spans="1:13" ht="16.5" hidden="1">
      <c r="A45" s="1176" t="s">
        <v>33</v>
      </c>
      <c r="B45" s="1177"/>
      <c r="C45" s="560"/>
      <c r="D45" s="1178" t="s">
        <v>75</v>
      </c>
      <c r="E45" s="1178"/>
      <c r="F45" s="1178"/>
      <c r="G45" s="1178"/>
      <c r="H45" s="1178"/>
      <c r="I45" s="1178"/>
      <c r="J45" s="1178"/>
      <c r="K45" s="1179"/>
      <c r="L45" s="1179"/>
      <c r="M45" s="523"/>
    </row>
    <row r="46" spans="1:13" ht="16.5" hidden="1">
      <c r="A46" s="1149" t="s">
        <v>336</v>
      </c>
      <c r="B46" s="1149"/>
      <c r="C46" s="1149"/>
      <c r="D46" s="1178" t="s">
        <v>209</v>
      </c>
      <c r="E46" s="1178"/>
      <c r="F46" s="1178"/>
      <c r="G46" s="1178"/>
      <c r="H46" s="1178"/>
      <c r="I46" s="1178"/>
      <c r="J46" s="1178"/>
      <c r="K46" s="1196" t="s">
        <v>499</v>
      </c>
      <c r="L46" s="1196"/>
      <c r="M46" s="520"/>
    </row>
    <row r="47" spans="1:13" ht="16.5" hidden="1">
      <c r="A47" s="1149" t="s">
        <v>337</v>
      </c>
      <c r="B47" s="1149"/>
      <c r="C47" s="407"/>
      <c r="D47" s="1197" t="s">
        <v>11</v>
      </c>
      <c r="E47" s="1197"/>
      <c r="F47" s="1197"/>
      <c r="G47" s="1197"/>
      <c r="H47" s="1197"/>
      <c r="I47" s="1197"/>
      <c r="J47" s="1197"/>
      <c r="K47" s="1179"/>
      <c r="L47" s="1179"/>
      <c r="M47" s="523"/>
    </row>
    <row r="48" spans="1:13" ht="15.75" hidden="1">
      <c r="A48" s="421" t="s">
        <v>115</v>
      </c>
      <c r="B48" s="421"/>
      <c r="C48" s="413"/>
      <c r="D48" s="561"/>
      <c r="E48" s="561"/>
      <c r="F48" s="562"/>
      <c r="G48" s="562"/>
      <c r="H48" s="562"/>
      <c r="I48" s="562"/>
      <c r="J48" s="562"/>
      <c r="K48" s="1201"/>
      <c r="L48" s="1201"/>
      <c r="M48" s="520"/>
    </row>
    <row r="49" spans="1:13" ht="15.75" hidden="1">
      <c r="A49" s="561"/>
      <c r="B49" s="561" t="s">
        <v>90</v>
      </c>
      <c r="C49" s="561"/>
      <c r="D49" s="561"/>
      <c r="E49" s="561"/>
      <c r="F49" s="561"/>
      <c r="G49" s="561"/>
      <c r="H49" s="561"/>
      <c r="I49" s="561"/>
      <c r="J49" s="561"/>
      <c r="K49" s="1182"/>
      <c r="L49" s="1182"/>
      <c r="M49" s="520"/>
    </row>
    <row r="50" spans="1:13" ht="15.75" hidden="1">
      <c r="A50" s="814" t="s">
        <v>67</v>
      </c>
      <c r="B50" s="815"/>
      <c r="C50" s="1180" t="s">
        <v>38</v>
      </c>
      <c r="D50" s="1186" t="s">
        <v>332</v>
      </c>
      <c r="E50" s="1186"/>
      <c r="F50" s="1186"/>
      <c r="G50" s="1186"/>
      <c r="H50" s="1186"/>
      <c r="I50" s="1186"/>
      <c r="J50" s="1186"/>
      <c r="K50" s="1186"/>
      <c r="L50" s="1186"/>
      <c r="M50" s="523"/>
    </row>
    <row r="51" spans="1:13" ht="15.75" hidden="1">
      <c r="A51" s="816"/>
      <c r="B51" s="817"/>
      <c r="C51" s="1180"/>
      <c r="D51" s="1187" t="s">
        <v>200</v>
      </c>
      <c r="E51" s="1188"/>
      <c r="F51" s="1188"/>
      <c r="G51" s="1188"/>
      <c r="H51" s="1188"/>
      <c r="I51" s="1188"/>
      <c r="J51" s="1189"/>
      <c r="K51" s="1173" t="s">
        <v>201</v>
      </c>
      <c r="L51" s="1173" t="s">
        <v>202</v>
      </c>
      <c r="M51" s="520"/>
    </row>
    <row r="52" spans="1:13" ht="15.75" hidden="1">
      <c r="A52" s="816"/>
      <c r="B52" s="817"/>
      <c r="C52" s="1180"/>
      <c r="D52" s="1181" t="s">
        <v>37</v>
      </c>
      <c r="E52" s="1183" t="s">
        <v>7</v>
      </c>
      <c r="F52" s="1184"/>
      <c r="G52" s="1184"/>
      <c r="H52" s="1184"/>
      <c r="I52" s="1184"/>
      <c r="J52" s="1185"/>
      <c r="K52" s="1190"/>
      <c r="L52" s="1174"/>
      <c r="M52" s="520"/>
    </row>
    <row r="53" spans="1:16" ht="15.75" hidden="1">
      <c r="A53" s="1198"/>
      <c r="B53" s="1199"/>
      <c r="C53" s="1180"/>
      <c r="D53" s="1181"/>
      <c r="E53" s="563" t="s">
        <v>203</v>
      </c>
      <c r="F53" s="563" t="s">
        <v>204</v>
      </c>
      <c r="G53" s="563" t="s">
        <v>205</v>
      </c>
      <c r="H53" s="563" t="s">
        <v>206</v>
      </c>
      <c r="I53" s="563" t="s">
        <v>338</v>
      </c>
      <c r="J53" s="563" t="s">
        <v>207</v>
      </c>
      <c r="K53" s="1191"/>
      <c r="L53" s="1175"/>
      <c r="M53" s="1170" t="s">
        <v>494</v>
      </c>
      <c r="N53" s="1170"/>
      <c r="O53" s="1170"/>
      <c r="P53" s="1170"/>
    </row>
    <row r="54" spans="1:16" ht="15" hidden="1">
      <c r="A54" s="1171" t="s">
        <v>6</v>
      </c>
      <c r="B54" s="1172"/>
      <c r="C54" s="564">
        <v>1</v>
      </c>
      <c r="D54" s="565">
        <v>2</v>
      </c>
      <c r="E54" s="564">
        <v>3</v>
      </c>
      <c r="F54" s="565">
        <v>4</v>
      </c>
      <c r="G54" s="564">
        <v>5</v>
      </c>
      <c r="H54" s="565">
        <v>6</v>
      </c>
      <c r="I54" s="564">
        <v>7</v>
      </c>
      <c r="J54" s="565">
        <v>8</v>
      </c>
      <c r="K54" s="564">
        <v>9</v>
      </c>
      <c r="L54" s="565">
        <v>10</v>
      </c>
      <c r="M54" s="566" t="s">
        <v>495</v>
      </c>
      <c r="N54" s="567" t="s">
        <v>498</v>
      </c>
      <c r="O54" s="567" t="s">
        <v>496</v>
      </c>
      <c r="P54" s="567" t="s">
        <v>497</v>
      </c>
    </row>
    <row r="55" spans="1:16" ht="24.75" customHeight="1" hidden="1">
      <c r="A55" s="533" t="s">
        <v>0</v>
      </c>
      <c r="B55" s="534" t="s">
        <v>127</v>
      </c>
      <c r="C55" s="535">
        <f>C56+C57</f>
        <v>1227010</v>
      </c>
      <c r="D55" s="535">
        <f aca="true" t="shared" si="3" ref="D55:L55">D56+D57</f>
        <v>730216</v>
      </c>
      <c r="E55" s="535">
        <f t="shared" si="3"/>
        <v>318858</v>
      </c>
      <c r="F55" s="535">
        <f t="shared" si="3"/>
        <v>0</v>
      </c>
      <c r="G55" s="535">
        <f t="shared" si="3"/>
        <v>359311</v>
      </c>
      <c r="H55" s="535">
        <f t="shared" si="3"/>
        <v>25503</v>
      </c>
      <c r="I55" s="535">
        <f t="shared" si="3"/>
        <v>12500</v>
      </c>
      <c r="J55" s="535">
        <f t="shared" si="3"/>
        <v>14044</v>
      </c>
      <c r="K55" s="535">
        <f t="shared" si="3"/>
        <v>496794</v>
      </c>
      <c r="L55" s="535">
        <f t="shared" si="3"/>
        <v>0</v>
      </c>
      <c r="M55" s="535" t="e">
        <f>'03'!#REF!+'04'!#REF!</f>
        <v>#REF!</v>
      </c>
      <c r="N55" s="535" t="e">
        <f>C55-M55</f>
        <v>#REF!</v>
      </c>
      <c r="O55" s="535">
        <f>'07'!C12</f>
        <v>28787573</v>
      </c>
      <c r="P55" s="535">
        <f>C55-O55</f>
        <v>-27560563</v>
      </c>
    </row>
    <row r="56" spans="1:16" ht="24.75" customHeight="1" hidden="1">
      <c r="A56" s="536">
        <v>1</v>
      </c>
      <c r="B56" s="537" t="s">
        <v>128</v>
      </c>
      <c r="C56" s="535">
        <f>D56+K56+L56</f>
        <v>1145484</v>
      </c>
      <c r="D56" s="535">
        <f>E56+F56+G56+H56+I56+J56</f>
        <v>648690</v>
      </c>
      <c r="E56" s="538">
        <v>289379</v>
      </c>
      <c r="F56" s="538"/>
      <c r="G56" s="538">
        <v>359311</v>
      </c>
      <c r="H56" s="538"/>
      <c r="I56" s="538"/>
      <c r="J56" s="538"/>
      <c r="K56" s="538">
        <v>496794</v>
      </c>
      <c r="L56" s="538"/>
      <c r="M56" s="538" t="e">
        <f>'03'!#REF!+'04'!#REF!</f>
        <v>#REF!</v>
      </c>
      <c r="N56" s="538" t="e">
        <f aca="true" t="shared" si="4" ref="N56:N70">C56-M56</f>
        <v>#REF!</v>
      </c>
      <c r="O56" s="538">
        <f>'07'!D12</f>
        <v>24547964</v>
      </c>
      <c r="P56" s="538">
        <f aca="true" t="shared" si="5" ref="P56:P70">C56-O56</f>
        <v>-23402480</v>
      </c>
    </row>
    <row r="57" spans="1:16" ht="24.75" customHeight="1" hidden="1">
      <c r="A57" s="536">
        <v>2</v>
      </c>
      <c r="B57" s="537" t="s">
        <v>129</v>
      </c>
      <c r="C57" s="535">
        <f>D57+K57+L57</f>
        <v>81526</v>
      </c>
      <c r="D57" s="535">
        <f>E57+F57+G57+H57+I57+J57</f>
        <v>81526</v>
      </c>
      <c r="E57" s="538">
        <v>29479</v>
      </c>
      <c r="F57" s="538">
        <v>0</v>
      </c>
      <c r="G57" s="538">
        <v>0</v>
      </c>
      <c r="H57" s="538">
        <v>25503</v>
      </c>
      <c r="I57" s="538">
        <v>12500</v>
      </c>
      <c r="J57" s="538">
        <v>14044</v>
      </c>
      <c r="K57" s="538">
        <v>0</v>
      </c>
      <c r="L57" s="538">
        <v>0</v>
      </c>
      <c r="M57" s="538" t="e">
        <f>'03'!#REF!+'04'!#REF!</f>
        <v>#REF!</v>
      </c>
      <c r="N57" s="538" t="e">
        <f t="shared" si="4"/>
        <v>#REF!</v>
      </c>
      <c r="O57" s="538">
        <f>'07'!E12</f>
        <v>4239609</v>
      </c>
      <c r="P57" s="538">
        <f t="shared" si="5"/>
        <v>-4158083</v>
      </c>
    </row>
    <row r="58" spans="1:16" ht="24.75" customHeight="1" hidden="1">
      <c r="A58" s="540" t="s">
        <v>1</v>
      </c>
      <c r="B58" s="541" t="s">
        <v>130</v>
      </c>
      <c r="C58" s="535">
        <f>D58+K58+L58</f>
        <v>30849</v>
      </c>
      <c r="D58" s="535">
        <f>E58+F58+G58+H58+I58+J58</f>
        <v>30849</v>
      </c>
      <c r="E58" s="538">
        <v>18349</v>
      </c>
      <c r="F58" s="538">
        <v>0</v>
      </c>
      <c r="G58" s="538">
        <v>0</v>
      </c>
      <c r="H58" s="538">
        <v>0</v>
      </c>
      <c r="I58" s="538">
        <v>12500</v>
      </c>
      <c r="J58" s="538">
        <v>0</v>
      </c>
      <c r="K58" s="538">
        <v>0</v>
      </c>
      <c r="L58" s="538">
        <v>0</v>
      </c>
      <c r="M58" s="538" t="e">
        <f>'03'!#REF!+'04'!#REF!</f>
        <v>#REF!</v>
      </c>
      <c r="N58" s="538" t="e">
        <f t="shared" si="4"/>
        <v>#REF!</v>
      </c>
      <c r="O58" s="538">
        <f>'07'!F12</f>
        <v>409402</v>
      </c>
      <c r="P58" s="538">
        <f t="shared" si="5"/>
        <v>-378553</v>
      </c>
    </row>
    <row r="59" spans="1:16" ht="24.75" customHeight="1" hidden="1">
      <c r="A59" s="540" t="s">
        <v>9</v>
      </c>
      <c r="B59" s="541" t="s">
        <v>131</v>
      </c>
      <c r="C59" s="535">
        <f>D59+K59+L59</f>
        <v>0</v>
      </c>
      <c r="D59" s="535">
        <f>E59+F59+G59+H59+I59+J59</f>
        <v>0</v>
      </c>
      <c r="E59" s="538">
        <v>0</v>
      </c>
      <c r="F59" s="538">
        <v>0</v>
      </c>
      <c r="G59" s="538">
        <v>0</v>
      </c>
      <c r="H59" s="538">
        <v>0</v>
      </c>
      <c r="I59" s="538">
        <v>0</v>
      </c>
      <c r="J59" s="538">
        <v>0</v>
      </c>
      <c r="K59" s="538">
        <v>0</v>
      </c>
      <c r="L59" s="538">
        <v>0</v>
      </c>
      <c r="M59" s="538" t="e">
        <f>'03'!#REF!+'04'!#REF!</f>
        <v>#REF!</v>
      </c>
      <c r="N59" s="538" t="e">
        <f t="shared" si="4"/>
        <v>#REF!</v>
      </c>
      <c r="O59" s="538">
        <f>'07'!G12</f>
        <v>0</v>
      </c>
      <c r="P59" s="538">
        <f t="shared" si="5"/>
        <v>0</v>
      </c>
    </row>
    <row r="60" spans="1:16" ht="24.75" customHeight="1" hidden="1">
      <c r="A60" s="540" t="s">
        <v>132</v>
      </c>
      <c r="B60" s="541" t="s">
        <v>133</v>
      </c>
      <c r="C60" s="535">
        <f>C61+C70</f>
        <v>1196161</v>
      </c>
      <c r="D60" s="535">
        <f aca="true" t="shared" si="6" ref="D60:L60">D61+D70</f>
        <v>699367</v>
      </c>
      <c r="E60" s="535">
        <f t="shared" si="6"/>
        <v>300509</v>
      </c>
      <c r="F60" s="535">
        <f t="shared" si="6"/>
        <v>0</v>
      </c>
      <c r="G60" s="535">
        <f t="shared" si="6"/>
        <v>359311</v>
      </c>
      <c r="H60" s="535">
        <f t="shared" si="6"/>
        <v>25503</v>
      </c>
      <c r="I60" s="535">
        <f t="shared" si="6"/>
        <v>0</v>
      </c>
      <c r="J60" s="535">
        <f t="shared" si="6"/>
        <v>14044</v>
      </c>
      <c r="K60" s="535">
        <f t="shared" si="6"/>
        <v>496794</v>
      </c>
      <c r="L60" s="535">
        <f t="shared" si="6"/>
        <v>0</v>
      </c>
      <c r="M60" s="535" t="e">
        <f>'03'!#REF!+'04'!#REF!</f>
        <v>#REF!</v>
      </c>
      <c r="N60" s="535" t="e">
        <f t="shared" si="4"/>
        <v>#REF!</v>
      </c>
      <c r="O60" s="535">
        <f>'07'!H12</f>
        <v>28378171</v>
      </c>
      <c r="P60" s="535">
        <f t="shared" si="5"/>
        <v>-27182010</v>
      </c>
    </row>
    <row r="61" spans="1:16" ht="24.75" customHeight="1" hidden="1">
      <c r="A61" s="540" t="s">
        <v>51</v>
      </c>
      <c r="B61" s="542" t="s">
        <v>134</v>
      </c>
      <c r="C61" s="535">
        <f>SUM(C62:C69)</f>
        <v>547471</v>
      </c>
      <c r="D61" s="535">
        <f aca="true" t="shared" si="7" ref="D61:L61">SUM(D62:D69)</f>
        <v>50677</v>
      </c>
      <c r="E61" s="535">
        <f t="shared" si="7"/>
        <v>11130</v>
      </c>
      <c r="F61" s="535">
        <f t="shared" si="7"/>
        <v>0</v>
      </c>
      <c r="G61" s="535">
        <f t="shared" si="7"/>
        <v>0</v>
      </c>
      <c r="H61" s="535">
        <f t="shared" si="7"/>
        <v>25503</v>
      </c>
      <c r="I61" s="535">
        <f t="shared" si="7"/>
        <v>0</v>
      </c>
      <c r="J61" s="535">
        <f t="shared" si="7"/>
        <v>14044</v>
      </c>
      <c r="K61" s="535">
        <f t="shared" si="7"/>
        <v>496794</v>
      </c>
      <c r="L61" s="535">
        <f t="shared" si="7"/>
        <v>0</v>
      </c>
      <c r="M61" s="535" t="e">
        <f>'03'!#REF!+'04'!#REF!</f>
        <v>#REF!</v>
      </c>
      <c r="N61" s="535" t="e">
        <f t="shared" si="4"/>
        <v>#REF!</v>
      </c>
      <c r="O61" s="535">
        <f>'07'!I12</f>
        <v>9153778</v>
      </c>
      <c r="P61" s="535">
        <f t="shared" si="5"/>
        <v>-8606307</v>
      </c>
    </row>
    <row r="62" spans="1:16" ht="24.75" customHeight="1" hidden="1">
      <c r="A62" s="536" t="s">
        <v>53</v>
      </c>
      <c r="B62" s="537" t="s">
        <v>135</v>
      </c>
      <c r="C62" s="535">
        <f aca="true" t="shared" si="8" ref="C62:C70">D62+K62+L62</f>
        <v>41344</v>
      </c>
      <c r="D62" s="535">
        <f aca="true" t="shared" si="9" ref="D62:D70">E62+F62+G62+H62+I62+J62</f>
        <v>40344</v>
      </c>
      <c r="E62" s="538">
        <v>800</v>
      </c>
      <c r="F62" s="538">
        <v>0</v>
      </c>
      <c r="G62" s="538">
        <v>0</v>
      </c>
      <c r="H62" s="538">
        <v>25503</v>
      </c>
      <c r="I62" s="538">
        <v>0</v>
      </c>
      <c r="J62" s="538">
        <v>14041</v>
      </c>
      <c r="K62" s="538">
        <v>1000</v>
      </c>
      <c r="L62" s="538">
        <v>0</v>
      </c>
      <c r="M62" s="538" t="e">
        <f>'03'!#REF!+'04'!#REF!</f>
        <v>#REF!</v>
      </c>
      <c r="N62" s="538" t="e">
        <f t="shared" si="4"/>
        <v>#REF!</v>
      </c>
      <c r="O62" s="538">
        <f>'07'!J12</f>
        <v>515881</v>
      </c>
      <c r="P62" s="538">
        <f t="shared" si="5"/>
        <v>-474537</v>
      </c>
    </row>
    <row r="63" spans="1:16" ht="24.75" customHeight="1" hidden="1">
      <c r="A63" s="536" t="s">
        <v>54</v>
      </c>
      <c r="B63" s="537" t="s">
        <v>136</v>
      </c>
      <c r="C63" s="535">
        <f t="shared" si="8"/>
        <v>0</v>
      </c>
      <c r="D63" s="535">
        <f t="shared" si="9"/>
        <v>0</v>
      </c>
      <c r="E63" s="538">
        <v>0</v>
      </c>
      <c r="F63" s="538">
        <v>0</v>
      </c>
      <c r="G63" s="538">
        <v>0</v>
      </c>
      <c r="H63" s="538">
        <v>0</v>
      </c>
      <c r="I63" s="538">
        <v>0</v>
      </c>
      <c r="J63" s="538">
        <v>0</v>
      </c>
      <c r="K63" s="538">
        <v>0</v>
      </c>
      <c r="L63" s="538">
        <v>0</v>
      </c>
      <c r="M63" s="538" t="e">
        <f>'03'!#REF!+'04'!#REF!</f>
        <v>#REF!</v>
      </c>
      <c r="N63" s="538" t="e">
        <f t="shared" si="4"/>
        <v>#REF!</v>
      </c>
      <c r="O63" s="538">
        <f>'07'!K12</f>
        <v>9353</v>
      </c>
      <c r="P63" s="538">
        <f t="shared" si="5"/>
        <v>-9353</v>
      </c>
    </row>
    <row r="64" spans="1:16" ht="24.75" customHeight="1" hidden="1">
      <c r="A64" s="536" t="s">
        <v>137</v>
      </c>
      <c r="B64" s="537" t="s">
        <v>196</v>
      </c>
      <c r="C64" s="535">
        <f t="shared" si="8"/>
        <v>0</v>
      </c>
      <c r="D64" s="535">
        <f t="shared" si="9"/>
        <v>0</v>
      </c>
      <c r="E64" s="538">
        <v>0</v>
      </c>
      <c r="F64" s="538">
        <v>0</v>
      </c>
      <c r="G64" s="538">
        <v>0</v>
      </c>
      <c r="H64" s="538">
        <v>0</v>
      </c>
      <c r="I64" s="538">
        <v>0</v>
      </c>
      <c r="J64" s="538">
        <v>0</v>
      </c>
      <c r="K64" s="538">
        <v>0</v>
      </c>
      <c r="L64" s="538">
        <v>0</v>
      </c>
      <c r="M64" s="538" t="e">
        <f>'03'!#REF!</f>
        <v>#REF!</v>
      </c>
      <c r="N64" s="538" t="e">
        <f t="shared" si="4"/>
        <v>#REF!</v>
      </c>
      <c r="O64" s="538">
        <f>'07'!L12</f>
        <v>0</v>
      </c>
      <c r="P64" s="538">
        <f t="shared" si="5"/>
        <v>0</v>
      </c>
    </row>
    <row r="65" spans="1:16" ht="24.75" customHeight="1" hidden="1">
      <c r="A65" s="536" t="s">
        <v>139</v>
      </c>
      <c r="B65" s="537" t="s">
        <v>138</v>
      </c>
      <c r="C65" s="535">
        <f t="shared" si="8"/>
        <v>33438</v>
      </c>
      <c r="D65" s="535">
        <f t="shared" si="9"/>
        <v>10333</v>
      </c>
      <c r="E65" s="538">
        <v>10330</v>
      </c>
      <c r="F65" s="538">
        <v>0</v>
      </c>
      <c r="G65" s="538">
        <v>0</v>
      </c>
      <c r="H65" s="538">
        <v>0</v>
      </c>
      <c r="I65" s="538">
        <v>0</v>
      </c>
      <c r="J65" s="538">
        <v>3</v>
      </c>
      <c r="K65" s="538">
        <v>23105</v>
      </c>
      <c r="L65" s="538">
        <v>0</v>
      </c>
      <c r="M65" s="538" t="e">
        <f>'03'!#REF!+'04'!#REF!</f>
        <v>#REF!</v>
      </c>
      <c r="N65" s="538" t="e">
        <f t="shared" si="4"/>
        <v>#REF!</v>
      </c>
      <c r="O65" s="538">
        <f>'07'!M12</f>
        <v>8628544</v>
      </c>
      <c r="P65" s="538">
        <f t="shared" si="5"/>
        <v>-8595106</v>
      </c>
    </row>
    <row r="66" spans="1:16" ht="24.75" customHeight="1" hidden="1">
      <c r="A66" s="536" t="s">
        <v>141</v>
      </c>
      <c r="B66" s="537" t="s">
        <v>140</v>
      </c>
      <c r="C66" s="535">
        <f t="shared" si="8"/>
        <v>0</v>
      </c>
      <c r="D66" s="535">
        <f t="shared" si="9"/>
        <v>0</v>
      </c>
      <c r="E66" s="538">
        <v>0</v>
      </c>
      <c r="F66" s="538">
        <v>0</v>
      </c>
      <c r="G66" s="538">
        <v>0</v>
      </c>
      <c r="H66" s="538">
        <v>0</v>
      </c>
      <c r="I66" s="538">
        <v>0</v>
      </c>
      <c r="J66" s="538">
        <v>0</v>
      </c>
      <c r="K66" s="538">
        <v>0</v>
      </c>
      <c r="L66" s="538">
        <v>0</v>
      </c>
      <c r="M66" s="538" t="e">
        <f>'03'!#REF!+'04'!#REF!</f>
        <v>#REF!</v>
      </c>
      <c r="N66" s="538" t="e">
        <f t="shared" si="4"/>
        <v>#REF!</v>
      </c>
      <c r="O66" s="538">
        <f>'07'!N12</f>
        <v>0</v>
      </c>
      <c r="P66" s="538">
        <f t="shared" si="5"/>
        <v>0</v>
      </c>
    </row>
    <row r="67" spans="1:16" ht="24.75" customHeight="1" hidden="1">
      <c r="A67" s="536" t="s">
        <v>143</v>
      </c>
      <c r="B67" s="537" t="s">
        <v>142</v>
      </c>
      <c r="C67" s="535">
        <f t="shared" si="8"/>
        <v>0</v>
      </c>
      <c r="D67" s="535">
        <f t="shared" si="9"/>
        <v>0</v>
      </c>
      <c r="E67" s="538">
        <v>0</v>
      </c>
      <c r="F67" s="538">
        <v>0</v>
      </c>
      <c r="G67" s="538">
        <v>0</v>
      </c>
      <c r="H67" s="538">
        <v>0</v>
      </c>
      <c r="I67" s="538">
        <v>0</v>
      </c>
      <c r="J67" s="538">
        <v>0</v>
      </c>
      <c r="K67" s="538">
        <v>0</v>
      </c>
      <c r="L67" s="538">
        <v>0</v>
      </c>
      <c r="M67" s="538" t="e">
        <f>'03'!#REF!+'04'!#REF!</f>
        <v>#REF!</v>
      </c>
      <c r="N67" s="538" t="e">
        <f t="shared" si="4"/>
        <v>#REF!</v>
      </c>
      <c r="O67" s="538">
        <f>'07'!O12</f>
        <v>0</v>
      </c>
      <c r="P67" s="538">
        <f t="shared" si="5"/>
        <v>0</v>
      </c>
    </row>
    <row r="68" spans="1:16" ht="24.75" customHeight="1" hidden="1">
      <c r="A68" s="536" t="s">
        <v>145</v>
      </c>
      <c r="B68" s="543" t="s">
        <v>144</v>
      </c>
      <c r="C68" s="535">
        <f t="shared" si="8"/>
        <v>0</v>
      </c>
      <c r="D68" s="535">
        <f t="shared" si="9"/>
        <v>0</v>
      </c>
      <c r="E68" s="538">
        <v>0</v>
      </c>
      <c r="F68" s="538">
        <v>0</v>
      </c>
      <c r="G68" s="538">
        <v>0</v>
      </c>
      <c r="H68" s="538">
        <v>0</v>
      </c>
      <c r="I68" s="538">
        <v>0</v>
      </c>
      <c r="J68" s="538">
        <v>0</v>
      </c>
      <c r="K68" s="538">
        <v>0</v>
      </c>
      <c r="L68" s="538">
        <v>0</v>
      </c>
      <c r="M68" s="538" t="e">
        <f>'03'!#REF!+'04'!#REF!</f>
        <v>#REF!</v>
      </c>
      <c r="N68" s="538" t="e">
        <f t="shared" si="4"/>
        <v>#REF!</v>
      </c>
      <c r="O68" s="538">
        <f>'07'!P12</f>
        <v>0</v>
      </c>
      <c r="P68" s="538">
        <f t="shared" si="5"/>
        <v>0</v>
      </c>
    </row>
    <row r="69" spans="1:16" ht="24.75" customHeight="1" hidden="1">
      <c r="A69" s="536" t="s">
        <v>180</v>
      </c>
      <c r="B69" s="537" t="s">
        <v>146</v>
      </c>
      <c r="C69" s="535">
        <f t="shared" si="8"/>
        <v>472689</v>
      </c>
      <c r="D69" s="535">
        <f t="shared" si="9"/>
        <v>0</v>
      </c>
      <c r="E69" s="538">
        <v>0</v>
      </c>
      <c r="F69" s="538">
        <v>0</v>
      </c>
      <c r="G69" s="538">
        <v>0</v>
      </c>
      <c r="H69" s="538">
        <v>0</v>
      </c>
      <c r="I69" s="538">
        <v>0</v>
      </c>
      <c r="J69" s="538">
        <v>0</v>
      </c>
      <c r="K69" s="538">
        <v>472689</v>
      </c>
      <c r="L69" s="538">
        <v>0</v>
      </c>
      <c r="M69" s="538" t="e">
        <f>'03'!#REF!+'04'!#REF!</f>
        <v>#REF!</v>
      </c>
      <c r="N69" s="538" t="e">
        <f t="shared" si="4"/>
        <v>#REF!</v>
      </c>
      <c r="O69" s="538">
        <f>'07'!Q12</f>
        <v>0</v>
      </c>
      <c r="P69" s="538">
        <f t="shared" si="5"/>
        <v>472689</v>
      </c>
    </row>
    <row r="70" spans="1:16" ht="24.75" customHeight="1" hidden="1">
      <c r="A70" s="540" t="s">
        <v>52</v>
      </c>
      <c r="B70" s="541" t="s">
        <v>147</v>
      </c>
      <c r="C70" s="535">
        <f t="shared" si="8"/>
        <v>648690</v>
      </c>
      <c r="D70" s="535">
        <f t="shared" si="9"/>
        <v>648690</v>
      </c>
      <c r="E70" s="538">
        <v>289379</v>
      </c>
      <c r="F70" s="538">
        <v>0</v>
      </c>
      <c r="G70" s="538">
        <v>359311</v>
      </c>
      <c r="H70" s="538">
        <v>0</v>
      </c>
      <c r="I70" s="538">
        <v>0</v>
      </c>
      <c r="J70" s="538">
        <v>0</v>
      </c>
      <c r="K70" s="538">
        <v>0</v>
      </c>
      <c r="L70" s="538">
        <v>0</v>
      </c>
      <c r="M70" s="535" t="e">
        <f>'03'!#REF!+'04'!#REF!</f>
        <v>#REF!</v>
      </c>
      <c r="N70" s="535" t="e">
        <f t="shared" si="4"/>
        <v>#REF!</v>
      </c>
      <c r="O70" s="535">
        <f>'07'!R12</f>
        <v>19224393</v>
      </c>
      <c r="P70" s="535">
        <f t="shared" si="5"/>
        <v>-18575703</v>
      </c>
    </row>
    <row r="71" spans="1:16" ht="24.75" customHeight="1" hidden="1">
      <c r="A71" s="544" t="s">
        <v>72</v>
      </c>
      <c r="B71" s="545" t="s">
        <v>208</v>
      </c>
      <c r="C71" s="568">
        <f>(C62+C63+C64)/C61</f>
        <v>0.07551815529955011</v>
      </c>
      <c r="D71" s="569">
        <f aca="true" t="shared" si="10" ref="D71:L71">(D62+D63+D64)/D61</f>
        <v>0.7961007952325513</v>
      </c>
      <c r="E71" s="570">
        <f t="shared" si="10"/>
        <v>0.07187780772686433</v>
      </c>
      <c r="F71" s="570" t="e">
        <f t="shared" si="10"/>
        <v>#DIV/0!</v>
      </c>
      <c r="G71" s="570" t="e">
        <f t="shared" si="10"/>
        <v>#DIV/0!</v>
      </c>
      <c r="H71" s="570">
        <f t="shared" si="10"/>
        <v>1</v>
      </c>
      <c r="I71" s="570" t="e">
        <f t="shared" si="10"/>
        <v>#DIV/0!</v>
      </c>
      <c r="J71" s="570">
        <f t="shared" si="10"/>
        <v>0.9997863856451153</v>
      </c>
      <c r="K71" s="570">
        <f t="shared" si="10"/>
        <v>0.0020129067581331496</v>
      </c>
      <c r="L71" s="570" t="e">
        <f t="shared" si="10"/>
        <v>#DIV/0!</v>
      </c>
      <c r="M71" s="417"/>
      <c r="N71" s="546"/>
      <c r="O71" s="546"/>
      <c r="P71" s="546"/>
    </row>
    <row r="72" spans="1:16" ht="17.25" hidden="1">
      <c r="A72" s="1200" t="s">
        <v>492</v>
      </c>
      <c r="B72" s="1200"/>
      <c r="C72" s="538">
        <f>C55-C58-C59-C60</f>
        <v>0</v>
      </c>
      <c r="D72" s="538">
        <f aca="true" t="shared" si="11" ref="D72:L72">D55-D58-D59-D60</f>
        <v>0</v>
      </c>
      <c r="E72" s="538">
        <f t="shared" si="11"/>
        <v>0</v>
      </c>
      <c r="F72" s="538">
        <f t="shared" si="11"/>
        <v>0</v>
      </c>
      <c r="G72" s="538">
        <f t="shared" si="11"/>
        <v>0</v>
      </c>
      <c r="H72" s="538">
        <f t="shared" si="11"/>
        <v>0</v>
      </c>
      <c r="I72" s="538">
        <f t="shared" si="11"/>
        <v>0</v>
      </c>
      <c r="J72" s="538">
        <f t="shared" si="11"/>
        <v>0</v>
      </c>
      <c r="K72" s="538">
        <f t="shared" si="11"/>
        <v>0</v>
      </c>
      <c r="L72" s="538">
        <f t="shared" si="11"/>
        <v>0</v>
      </c>
      <c r="M72" s="417"/>
      <c r="N72" s="546"/>
      <c r="O72" s="546"/>
      <c r="P72" s="546"/>
    </row>
    <row r="73" spans="1:16" ht="17.25" hidden="1">
      <c r="A73" s="1195" t="s">
        <v>493</v>
      </c>
      <c r="B73" s="1195"/>
      <c r="C73" s="538">
        <f>C60-C61-C70</f>
        <v>0</v>
      </c>
      <c r="D73" s="538">
        <f aca="true" t="shared" si="12" ref="D73:L73">D60-D61-D70</f>
        <v>0</v>
      </c>
      <c r="E73" s="538">
        <f t="shared" si="12"/>
        <v>0</v>
      </c>
      <c r="F73" s="538">
        <f t="shared" si="12"/>
        <v>0</v>
      </c>
      <c r="G73" s="538">
        <f t="shared" si="12"/>
        <v>0</v>
      </c>
      <c r="H73" s="538">
        <f t="shared" si="12"/>
        <v>0</v>
      </c>
      <c r="I73" s="538">
        <f t="shared" si="12"/>
        <v>0</v>
      </c>
      <c r="J73" s="538">
        <f t="shared" si="12"/>
        <v>0</v>
      </c>
      <c r="K73" s="538">
        <f t="shared" si="12"/>
        <v>0</v>
      </c>
      <c r="L73" s="538">
        <f t="shared" si="12"/>
        <v>0</v>
      </c>
      <c r="M73" s="417"/>
      <c r="N73" s="546"/>
      <c r="O73" s="546"/>
      <c r="P73" s="546"/>
    </row>
    <row r="74" spans="1:16" ht="18.75" hidden="1">
      <c r="A74" s="520"/>
      <c r="B74" s="571" t="s">
        <v>512</v>
      </c>
      <c r="C74" s="571"/>
      <c r="D74" s="572"/>
      <c r="E74" s="572"/>
      <c r="F74" s="572"/>
      <c r="G74" s="1192" t="s">
        <v>512</v>
      </c>
      <c r="H74" s="1192"/>
      <c r="I74" s="1192"/>
      <c r="J74" s="1192"/>
      <c r="K74" s="1192"/>
      <c r="L74" s="1192"/>
      <c r="M74" s="523"/>
      <c r="N74" s="523"/>
      <c r="O74" s="523"/>
      <c r="P74" s="523"/>
    </row>
    <row r="75" spans="1:16" ht="18.75" hidden="1">
      <c r="A75" s="1193" t="s">
        <v>4</v>
      </c>
      <c r="B75" s="1193"/>
      <c r="C75" s="1193"/>
      <c r="D75" s="1193"/>
      <c r="E75" s="572"/>
      <c r="F75" s="572"/>
      <c r="G75" s="573"/>
      <c r="H75" s="1194" t="s">
        <v>513</v>
      </c>
      <c r="I75" s="1194"/>
      <c r="J75" s="1194"/>
      <c r="K75" s="1194"/>
      <c r="L75" s="1194"/>
      <c r="M75" s="523"/>
      <c r="N75" s="523"/>
      <c r="O75" s="523"/>
      <c r="P75" s="523"/>
    </row>
    <row r="76" ht="15" hidden="1"/>
    <row r="77" ht="15" hidden="1"/>
    <row r="78" ht="15" hidden="1"/>
    <row r="79" ht="15" hidden="1"/>
    <row r="80" ht="15" hidden="1"/>
    <row r="81" ht="15" hidden="1"/>
    <row r="82" ht="15" hidden="1"/>
    <row r="83" ht="15" hidden="1"/>
    <row r="84" ht="15" hidden="1"/>
    <row r="85" ht="15" hidden="1"/>
    <row r="86" spans="1:13" ht="16.5" hidden="1">
      <c r="A86" s="1176" t="s">
        <v>33</v>
      </c>
      <c r="B86" s="1177"/>
      <c r="C86" s="560"/>
      <c r="D86" s="1178" t="s">
        <v>75</v>
      </c>
      <c r="E86" s="1178"/>
      <c r="F86" s="1178"/>
      <c r="G86" s="1178"/>
      <c r="H86" s="1178"/>
      <c r="I86" s="1178"/>
      <c r="J86" s="1178"/>
      <c r="K86" s="1179"/>
      <c r="L86" s="1179"/>
      <c r="M86" s="523"/>
    </row>
    <row r="87" spans="1:13" ht="16.5" hidden="1">
      <c r="A87" s="1149" t="s">
        <v>336</v>
      </c>
      <c r="B87" s="1149"/>
      <c r="C87" s="1149"/>
      <c r="D87" s="1178" t="s">
        <v>209</v>
      </c>
      <c r="E87" s="1178"/>
      <c r="F87" s="1178"/>
      <c r="G87" s="1178"/>
      <c r="H87" s="1178"/>
      <c r="I87" s="1178"/>
      <c r="J87" s="1178"/>
      <c r="K87" s="1196" t="s">
        <v>500</v>
      </c>
      <c r="L87" s="1196"/>
      <c r="M87" s="520"/>
    </row>
    <row r="88" spans="1:13" ht="16.5" hidden="1">
      <c r="A88" s="1149" t="s">
        <v>337</v>
      </c>
      <c r="B88" s="1149"/>
      <c r="C88" s="407"/>
      <c r="D88" s="1197" t="s">
        <v>11</v>
      </c>
      <c r="E88" s="1197"/>
      <c r="F88" s="1197"/>
      <c r="G88" s="1197"/>
      <c r="H88" s="1197"/>
      <c r="I88" s="1197"/>
      <c r="J88" s="1197"/>
      <c r="K88" s="1179"/>
      <c r="L88" s="1179"/>
      <c r="M88" s="523"/>
    </row>
    <row r="89" spans="1:13" ht="15.75" hidden="1">
      <c r="A89" s="421" t="s">
        <v>115</v>
      </c>
      <c r="B89" s="421"/>
      <c r="C89" s="413"/>
      <c r="D89" s="561"/>
      <c r="E89" s="561"/>
      <c r="F89" s="562"/>
      <c r="G89" s="562"/>
      <c r="H89" s="562"/>
      <c r="I89" s="562"/>
      <c r="J89" s="562"/>
      <c r="K89" s="1201"/>
      <c r="L89" s="1201"/>
      <c r="M89" s="520"/>
    </row>
    <row r="90" spans="1:13" ht="15.75" hidden="1">
      <c r="A90" s="561"/>
      <c r="B90" s="561" t="s">
        <v>90</v>
      </c>
      <c r="C90" s="561"/>
      <c r="D90" s="561"/>
      <c r="E90" s="561"/>
      <c r="F90" s="561"/>
      <c r="G90" s="561"/>
      <c r="H90" s="561"/>
      <c r="I90" s="561"/>
      <c r="J90" s="561"/>
      <c r="K90" s="1182"/>
      <c r="L90" s="1182"/>
      <c r="M90" s="520"/>
    </row>
    <row r="91" spans="1:13" ht="15.75" hidden="1">
      <c r="A91" s="814" t="s">
        <v>67</v>
      </c>
      <c r="B91" s="815"/>
      <c r="C91" s="1180" t="s">
        <v>38</v>
      </c>
      <c r="D91" s="1186" t="s">
        <v>332</v>
      </c>
      <c r="E91" s="1186"/>
      <c r="F91" s="1186"/>
      <c r="G91" s="1186"/>
      <c r="H91" s="1186"/>
      <c r="I91" s="1186"/>
      <c r="J91" s="1186"/>
      <c r="K91" s="1186"/>
      <c r="L91" s="1186"/>
      <c r="M91" s="523"/>
    </row>
    <row r="92" spans="1:13" ht="15.75" hidden="1">
      <c r="A92" s="816"/>
      <c r="B92" s="817"/>
      <c r="C92" s="1180"/>
      <c r="D92" s="1187" t="s">
        <v>200</v>
      </c>
      <c r="E92" s="1188"/>
      <c r="F92" s="1188"/>
      <c r="G92" s="1188"/>
      <c r="H92" s="1188"/>
      <c r="I92" s="1188"/>
      <c r="J92" s="1189"/>
      <c r="K92" s="1173" t="s">
        <v>201</v>
      </c>
      <c r="L92" s="1173" t="s">
        <v>202</v>
      </c>
      <c r="M92" s="520"/>
    </row>
    <row r="93" spans="1:13" ht="15.75" hidden="1">
      <c r="A93" s="816"/>
      <c r="B93" s="817"/>
      <c r="C93" s="1180"/>
      <c r="D93" s="1181" t="s">
        <v>37</v>
      </c>
      <c r="E93" s="1183" t="s">
        <v>7</v>
      </c>
      <c r="F93" s="1184"/>
      <c r="G93" s="1184"/>
      <c r="H93" s="1184"/>
      <c r="I93" s="1184"/>
      <c r="J93" s="1185"/>
      <c r="K93" s="1190"/>
      <c r="L93" s="1174"/>
      <c r="M93" s="520"/>
    </row>
    <row r="94" spans="1:16" ht="15.75" hidden="1">
      <c r="A94" s="1198"/>
      <c r="B94" s="1199"/>
      <c r="C94" s="1180"/>
      <c r="D94" s="1181"/>
      <c r="E94" s="563" t="s">
        <v>203</v>
      </c>
      <c r="F94" s="563" t="s">
        <v>204</v>
      </c>
      <c r="G94" s="563" t="s">
        <v>205</v>
      </c>
      <c r="H94" s="563" t="s">
        <v>206</v>
      </c>
      <c r="I94" s="563" t="s">
        <v>338</v>
      </c>
      <c r="J94" s="563" t="s">
        <v>207</v>
      </c>
      <c r="K94" s="1191"/>
      <c r="L94" s="1175"/>
      <c r="M94" s="1170" t="s">
        <v>494</v>
      </c>
      <c r="N94" s="1170"/>
      <c r="O94" s="1170"/>
      <c r="P94" s="1170"/>
    </row>
    <row r="95" spans="1:16" ht="15" hidden="1">
      <c r="A95" s="1171" t="s">
        <v>6</v>
      </c>
      <c r="B95" s="1172"/>
      <c r="C95" s="564">
        <v>1</v>
      </c>
      <c r="D95" s="565">
        <v>2</v>
      </c>
      <c r="E95" s="564">
        <v>3</v>
      </c>
      <c r="F95" s="565">
        <v>4</v>
      </c>
      <c r="G95" s="564">
        <v>5</v>
      </c>
      <c r="H95" s="565">
        <v>6</v>
      </c>
      <c r="I95" s="564">
        <v>7</v>
      </c>
      <c r="J95" s="565">
        <v>8</v>
      </c>
      <c r="K95" s="564">
        <v>9</v>
      </c>
      <c r="L95" s="565">
        <v>10</v>
      </c>
      <c r="M95" s="566" t="s">
        <v>495</v>
      </c>
      <c r="N95" s="567" t="s">
        <v>498</v>
      </c>
      <c r="O95" s="567" t="s">
        <v>496</v>
      </c>
      <c r="P95" s="567" t="s">
        <v>497</v>
      </c>
    </row>
    <row r="96" spans="1:16" ht="24.75" customHeight="1" hidden="1">
      <c r="A96" s="533" t="s">
        <v>0</v>
      </c>
      <c r="B96" s="534" t="s">
        <v>127</v>
      </c>
      <c r="C96" s="535">
        <f>C97+C98</f>
        <v>77698000</v>
      </c>
      <c r="D96" s="535">
        <f aca="true" t="shared" si="13" ref="D96:L96">D97+D98</f>
        <v>1726087</v>
      </c>
      <c r="E96" s="535">
        <f t="shared" si="13"/>
        <v>992526</v>
      </c>
      <c r="F96" s="535">
        <f t="shared" si="13"/>
        <v>0</v>
      </c>
      <c r="G96" s="535">
        <f t="shared" si="13"/>
        <v>434217</v>
      </c>
      <c r="H96" s="535">
        <f t="shared" si="13"/>
        <v>110298</v>
      </c>
      <c r="I96" s="535">
        <f t="shared" si="13"/>
        <v>20700</v>
      </c>
      <c r="J96" s="535">
        <f t="shared" si="13"/>
        <v>168346</v>
      </c>
      <c r="K96" s="535">
        <f t="shared" si="13"/>
        <v>73826163</v>
      </c>
      <c r="L96" s="535">
        <f t="shared" si="13"/>
        <v>2145750</v>
      </c>
      <c r="M96" s="535" t="e">
        <f>'03'!#REF!+'04'!#REF!</f>
        <v>#REF!</v>
      </c>
      <c r="N96" s="535" t="e">
        <f>C96-M96</f>
        <v>#REF!</v>
      </c>
      <c r="O96" s="535">
        <f>'07'!C21</f>
        <v>1400</v>
      </c>
      <c r="P96" s="535">
        <f>C96-O96</f>
        <v>77696600</v>
      </c>
    </row>
    <row r="97" spans="1:16" ht="24.75" customHeight="1" hidden="1">
      <c r="A97" s="536">
        <v>1</v>
      </c>
      <c r="B97" s="537" t="s">
        <v>128</v>
      </c>
      <c r="C97" s="535">
        <f>D97+K97+L97</f>
        <v>42623095</v>
      </c>
      <c r="D97" s="535">
        <f>E97+F97+G97+H97+I97+J97</f>
        <v>901808</v>
      </c>
      <c r="E97" s="538">
        <v>547691</v>
      </c>
      <c r="F97" s="538"/>
      <c r="G97" s="538">
        <v>256217</v>
      </c>
      <c r="H97" s="538">
        <v>65000</v>
      </c>
      <c r="I97" s="538">
        <v>20700</v>
      </c>
      <c r="J97" s="538">
        <v>12200</v>
      </c>
      <c r="K97" s="538">
        <v>40571287</v>
      </c>
      <c r="L97" s="538">
        <v>1150000</v>
      </c>
      <c r="M97" s="538" t="e">
        <f>'03'!#REF!+'04'!#REF!</f>
        <v>#REF!</v>
      </c>
      <c r="N97" s="538" t="e">
        <f aca="true" t="shared" si="14" ref="N97:N111">C97-M97</f>
        <v>#REF!</v>
      </c>
      <c r="O97" s="538">
        <f>'07'!D21</f>
        <v>0</v>
      </c>
      <c r="P97" s="538">
        <f aca="true" t="shared" si="15" ref="P97:P111">C97-O97</f>
        <v>42623095</v>
      </c>
    </row>
    <row r="98" spans="1:16" ht="24.75" customHeight="1" hidden="1">
      <c r="A98" s="536">
        <v>2</v>
      </c>
      <c r="B98" s="537" t="s">
        <v>129</v>
      </c>
      <c r="C98" s="535">
        <f>D98+K98+L98</f>
        <v>35074905</v>
      </c>
      <c r="D98" s="535">
        <f>E98+F98+G98+H98+I98+J98</f>
        <v>824279</v>
      </c>
      <c r="E98" s="538">
        <v>444835</v>
      </c>
      <c r="F98" s="538"/>
      <c r="G98" s="538">
        <v>178000</v>
      </c>
      <c r="H98" s="538">
        <v>45298</v>
      </c>
      <c r="I98" s="538"/>
      <c r="J98" s="538">
        <v>156146</v>
      </c>
      <c r="K98" s="538">
        <v>33254876</v>
      </c>
      <c r="L98" s="538">
        <v>995750</v>
      </c>
      <c r="M98" s="538" t="e">
        <f>'03'!#REF!+'04'!#REF!</f>
        <v>#REF!</v>
      </c>
      <c r="N98" s="538" t="e">
        <f t="shared" si="14"/>
        <v>#REF!</v>
      </c>
      <c r="O98" s="538">
        <f>'07'!E21</f>
        <v>1400</v>
      </c>
      <c r="P98" s="538">
        <f t="shared" si="15"/>
        <v>35073505</v>
      </c>
    </row>
    <row r="99" spans="1:16" ht="24.75" customHeight="1" hidden="1">
      <c r="A99" s="540" t="s">
        <v>1</v>
      </c>
      <c r="B99" s="541" t="s">
        <v>130</v>
      </c>
      <c r="C99" s="535">
        <f>D99+K99+L99</f>
        <v>4094298</v>
      </c>
      <c r="D99" s="535">
        <f>E99+F99+G99+H99+I99+J99</f>
        <v>29764</v>
      </c>
      <c r="E99" s="538">
        <v>10764</v>
      </c>
      <c r="F99" s="538"/>
      <c r="G99" s="538">
        <v>19000</v>
      </c>
      <c r="H99" s="538"/>
      <c r="I99" s="538"/>
      <c r="J99" s="538"/>
      <c r="K99" s="538">
        <v>3103784</v>
      </c>
      <c r="L99" s="538">
        <v>960750</v>
      </c>
      <c r="M99" s="538" t="e">
        <f>'03'!#REF!+'04'!#REF!</f>
        <v>#REF!</v>
      </c>
      <c r="N99" s="538" t="e">
        <f t="shared" si="14"/>
        <v>#REF!</v>
      </c>
      <c r="O99" s="538">
        <f>'07'!F21</f>
        <v>0</v>
      </c>
      <c r="P99" s="538">
        <f t="shared" si="15"/>
        <v>4094298</v>
      </c>
    </row>
    <row r="100" spans="1:16" ht="24.75" customHeight="1" hidden="1">
      <c r="A100" s="540" t="s">
        <v>9</v>
      </c>
      <c r="B100" s="541" t="s">
        <v>131</v>
      </c>
      <c r="C100" s="535">
        <f>D100+K100+L100</f>
        <v>0</v>
      </c>
      <c r="D100" s="535">
        <f>E100+F100+G100+H100+I100+J100</f>
        <v>0</v>
      </c>
      <c r="E100" s="538"/>
      <c r="F100" s="538"/>
      <c r="G100" s="538"/>
      <c r="H100" s="538"/>
      <c r="I100" s="538"/>
      <c r="J100" s="538"/>
      <c r="K100" s="538"/>
      <c r="L100" s="538"/>
      <c r="M100" s="538" t="e">
        <f>'03'!#REF!+'04'!#REF!</f>
        <v>#REF!</v>
      </c>
      <c r="N100" s="538" t="e">
        <f t="shared" si="14"/>
        <v>#REF!</v>
      </c>
      <c r="O100" s="538">
        <f>'07'!G21</f>
        <v>0</v>
      </c>
      <c r="P100" s="538">
        <f t="shared" si="15"/>
        <v>0</v>
      </c>
    </row>
    <row r="101" spans="1:16" ht="24.75" customHeight="1" hidden="1">
      <c r="A101" s="540" t="s">
        <v>132</v>
      </c>
      <c r="B101" s="541" t="s">
        <v>133</v>
      </c>
      <c r="C101" s="535">
        <f>C102+C111</f>
        <v>73603702</v>
      </c>
      <c r="D101" s="535">
        <f aca="true" t="shared" si="16" ref="D101:L101">D102+D111</f>
        <v>1696323</v>
      </c>
      <c r="E101" s="535">
        <f t="shared" si="16"/>
        <v>981762</v>
      </c>
      <c r="F101" s="535">
        <f t="shared" si="16"/>
        <v>0</v>
      </c>
      <c r="G101" s="535">
        <f t="shared" si="16"/>
        <v>415217</v>
      </c>
      <c r="H101" s="535">
        <f t="shared" si="16"/>
        <v>110298</v>
      </c>
      <c r="I101" s="535">
        <f t="shared" si="16"/>
        <v>20700</v>
      </c>
      <c r="J101" s="535">
        <f t="shared" si="16"/>
        <v>168346</v>
      </c>
      <c r="K101" s="535">
        <f t="shared" si="16"/>
        <v>70722379</v>
      </c>
      <c r="L101" s="535">
        <f t="shared" si="16"/>
        <v>1185000</v>
      </c>
      <c r="M101" s="535" t="e">
        <f>'03'!#REF!+'04'!#REF!</f>
        <v>#REF!</v>
      </c>
      <c r="N101" s="535" t="e">
        <f t="shared" si="14"/>
        <v>#REF!</v>
      </c>
      <c r="O101" s="535">
        <f>'07'!H21</f>
        <v>1400</v>
      </c>
      <c r="P101" s="535">
        <f t="shared" si="15"/>
        <v>73602302</v>
      </c>
    </row>
    <row r="102" spans="1:16" ht="24.75" customHeight="1" hidden="1">
      <c r="A102" s="540" t="s">
        <v>51</v>
      </c>
      <c r="B102" s="542" t="s">
        <v>134</v>
      </c>
      <c r="C102" s="535">
        <f>SUM(C103:C110)</f>
        <v>72849668</v>
      </c>
      <c r="D102" s="535">
        <f aca="true" t="shared" si="17" ref="D102:L102">SUM(D103:D110)</f>
        <v>942289</v>
      </c>
      <c r="E102" s="535">
        <f t="shared" si="17"/>
        <v>526845</v>
      </c>
      <c r="F102" s="535">
        <f t="shared" si="17"/>
        <v>0</v>
      </c>
      <c r="G102" s="535">
        <f t="shared" si="17"/>
        <v>197800</v>
      </c>
      <c r="H102" s="535">
        <f t="shared" si="17"/>
        <v>49298</v>
      </c>
      <c r="I102" s="535">
        <f t="shared" si="17"/>
        <v>0</v>
      </c>
      <c r="J102" s="535">
        <f t="shared" si="17"/>
        <v>168346</v>
      </c>
      <c r="K102" s="535">
        <f t="shared" si="17"/>
        <v>70722379</v>
      </c>
      <c r="L102" s="535">
        <f t="shared" si="17"/>
        <v>1185000</v>
      </c>
      <c r="M102" s="535" t="e">
        <f>'03'!#REF!+'04'!#REF!</f>
        <v>#REF!</v>
      </c>
      <c r="N102" s="535" t="e">
        <f t="shared" si="14"/>
        <v>#REF!</v>
      </c>
      <c r="O102" s="535">
        <f>'07'!I21</f>
        <v>1400</v>
      </c>
      <c r="P102" s="535">
        <f t="shared" si="15"/>
        <v>72848268</v>
      </c>
    </row>
    <row r="103" spans="1:16" ht="24.75" customHeight="1" hidden="1">
      <c r="A103" s="536" t="s">
        <v>53</v>
      </c>
      <c r="B103" s="537" t="s">
        <v>135</v>
      </c>
      <c r="C103" s="535">
        <f aca="true" t="shared" si="18" ref="C103:C111">D103+K103+L103</f>
        <v>4196249</v>
      </c>
      <c r="D103" s="535">
        <f aca="true" t="shared" si="19" ref="D103:D111">E103+F103+G103+H103+I103+J103</f>
        <v>562189</v>
      </c>
      <c r="E103" s="538">
        <v>241945</v>
      </c>
      <c r="F103" s="538"/>
      <c r="G103" s="538">
        <v>107000</v>
      </c>
      <c r="H103" s="538">
        <v>45298</v>
      </c>
      <c r="I103" s="538"/>
      <c r="J103" s="538">
        <v>167946</v>
      </c>
      <c r="K103" s="538">
        <v>3609060</v>
      </c>
      <c r="L103" s="538">
        <v>25000</v>
      </c>
      <c r="M103" s="538" t="e">
        <f>'03'!#REF!+'04'!#REF!</f>
        <v>#REF!</v>
      </c>
      <c r="N103" s="538" t="e">
        <f t="shared" si="14"/>
        <v>#REF!</v>
      </c>
      <c r="O103" s="538">
        <f>'07'!J21</f>
        <v>1100</v>
      </c>
      <c r="P103" s="538">
        <f t="shared" si="15"/>
        <v>4195149</v>
      </c>
    </row>
    <row r="104" spans="1:16" ht="24.75" customHeight="1" hidden="1">
      <c r="A104" s="536" t="s">
        <v>54</v>
      </c>
      <c r="B104" s="537" t="s">
        <v>136</v>
      </c>
      <c r="C104" s="535">
        <f t="shared" si="18"/>
        <v>0</v>
      </c>
      <c r="D104" s="535">
        <f t="shared" si="19"/>
        <v>0</v>
      </c>
      <c r="E104" s="538"/>
      <c r="F104" s="538"/>
      <c r="G104" s="538"/>
      <c r="H104" s="538"/>
      <c r="I104" s="538"/>
      <c r="J104" s="538"/>
      <c r="K104" s="538"/>
      <c r="L104" s="538"/>
      <c r="M104" s="538" t="e">
        <f>'03'!#REF!+'04'!#REF!</f>
        <v>#REF!</v>
      </c>
      <c r="N104" s="538" t="e">
        <f t="shared" si="14"/>
        <v>#REF!</v>
      </c>
      <c r="O104" s="538">
        <f>'07'!K21</f>
        <v>0</v>
      </c>
      <c r="P104" s="538">
        <f t="shared" si="15"/>
        <v>0</v>
      </c>
    </row>
    <row r="105" spans="1:16" ht="24.75" customHeight="1" hidden="1">
      <c r="A105" s="536" t="s">
        <v>137</v>
      </c>
      <c r="B105" s="537" t="s">
        <v>196</v>
      </c>
      <c r="C105" s="535">
        <f t="shared" si="18"/>
        <v>0</v>
      </c>
      <c r="D105" s="535">
        <f t="shared" si="19"/>
        <v>0</v>
      </c>
      <c r="E105" s="538"/>
      <c r="F105" s="538"/>
      <c r="G105" s="538"/>
      <c r="H105" s="538"/>
      <c r="I105" s="538"/>
      <c r="J105" s="538"/>
      <c r="K105" s="538"/>
      <c r="L105" s="538"/>
      <c r="M105" s="538" t="e">
        <f>'03'!#REF!</f>
        <v>#REF!</v>
      </c>
      <c r="N105" s="538" t="e">
        <f t="shared" si="14"/>
        <v>#REF!</v>
      </c>
      <c r="O105" s="538">
        <f>'07'!L21</f>
        <v>0</v>
      </c>
      <c r="P105" s="538">
        <f t="shared" si="15"/>
        <v>0</v>
      </c>
    </row>
    <row r="106" spans="1:16" ht="24.75" customHeight="1" hidden="1">
      <c r="A106" s="536" t="s">
        <v>139</v>
      </c>
      <c r="B106" s="537" t="s">
        <v>138</v>
      </c>
      <c r="C106" s="535">
        <f t="shared" si="18"/>
        <v>67438608</v>
      </c>
      <c r="D106" s="535">
        <f t="shared" si="19"/>
        <v>315289</v>
      </c>
      <c r="E106" s="538">
        <v>220089</v>
      </c>
      <c r="F106" s="538"/>
      <c r="G106" s="538">
        <v>90800</v>
      </c>
      <c r="H106" s="538">
        <v>4000</v>
      </c>
      <c r="I106" s="538"/>
      <c r="J106" s="538">
        <v>400</v>
      </c>
      <c r="K106" s="538">
        <v>67113319</v>
      </c>
      <c r="L106" s="538">
        <v>10000</v>
      </c>
      <c r="M106" s="538" t="e">
        <f>'03'!#REF!+'04'!#REF!</f>
        <v>#REF!</v>
      </c>
      <c r="N106" s="538" t="e">
        <f t="shared" si="14"/>
        <v>#REF!</v>
      </c>
      <c r="O106" s="538">
        <f>'07'!M21</f>
        <v>300</v>
      </c>
      <c r="P106" s="538">
        <f t="shared" si="15"/>
        <v>67438308</v>
      </c>
    </row>
    <row r="107" spans="1:16" ht="24.75" customHeight="1" hidden="1">
      <c r="A107" s="536" t="s">
        <v>141</v>
      </c>
      <c r="B107" s="537" t="s">
        <v>140</v>
      </c>
      <c r="C107" s="535">
        <f t="shared" si="18"/>
        <v>1214811</v>
      </c>
      <c r="D107" s="535">
        <f t="shared" si="19"/>
        <v>64811</v>
      </c>
      <c r="E107" s="538">
        <v>64811</v>
      </c>
      <c r="F107" s="538"/>
      <c r="G107" s="538"/>
      <c r="H107" s="538"/>
      <c r="I107" s="538"/>
      <c r="J107" s="538"/>
      <c r="K107" s="538"/>
      <c r="L107" s="538">
        <v>1150000</v>
      </c>
      <c r="M107" s="538" t="e">
        <f>'03'!#REF!+'04'!#REF!</f>
        <v>#REF!</v>
      </c>
      <c r="N107" s="538" t="e">
        <f t="shared" si="14"/>
        <v>#REF!</v>
      </c>
      <c r="O107" s="538">
        <f>'07'!N21</f>
        <v>0</v>
      </c>
      <c r="P107" s="538">
        <f t="shared" si="15"/>
        <v>1214811</v>
      </c>
    </row>
    <row r="108" spans="1:16" ht="24.75" customHeight="1" hidden="1">
      <c r="A108" s="536" t="s">
        <v>143</v>
      </c>
      <c r="B108" s="537" t="s">
        <v>142</v>
      </c>
      <c r="C108" s="535">
        <f t="shared" si="18"/>
        <v>0</v>
      </c>
      <c r="D108" s="535">
        <f t="shared" si="19"/>
        <v>0</v>
      </c>
      <c r="E108" s="538"/>
      <c r="F108" s="538"/>
      <c r="G108" s="538"/>
      <c r="H108" s="538"/>
      <c r="I108" s="538"/>
      <c r="J108" s="538"/>
      <c r="K108" s="538"/>
      <c r="L108" s="538"/>
      <c r="M108" s="538" t="e">
        <f>'03'!#REF!+'04'!#REF!</f>
        <v>#REF!</v>
      </c>
      <c r="N108" s="538" t="e">
        <f t="shared" si="14"/>
        <v>#REF!</v>
      </c>
      <c r="O108" s="538">
        <f>'07'!O21</f>
        <v>0</v>
      </c>
      <c r="P108" s="538">
        <f t="shared" si="15"/>
        <v>0</v>
      </c>
    </row>
    <row r="109" spans="1:16" ht="24.75" customHeight="1" hidden="1">
      <c r="A109" s="536" t="s">
        <v>145</v>
      </c>
      <c r="B109" s="543" t="s">
        <v>144</v>
      </c>
      <c r="C109" s="535">
        <f t="shared" si="18"/>
        <v>0</v>
      </c>
      <c r="D109" s="535">
        <f t="shared" si="19"/>
        <v>0</v>
      </c>
      <c r="E109" s="538"/>
      <c r="F109" s="538"/>
      <c r="G109" s="538"/>
      <c r="H109" s="538"/>
      <c r="I109" s="538"/>
      <c r="J109" s="538"/>
      <c r="K109" s="538"/>
      <c r="L109" s="538"/>
      <c r="M109" s="538" t="e">
        <f>'03'!#REF!+'04'!#REF!</f>
        <v>#REF!</v>
      </c>
      <c r="N109" s="538" t="e">
        <f t="shared" si="14"/>
        <v>#REF!</v>
      </c>
      <c r="O109" s="538">
        <f>'07'!P21</f>
        <v>0</v>
      </c>
      <c r="P109" s="538">
        <f t="shared" si="15"/>
        <v>0</v>
      </c>
    </row>
    <row r="110" spans="1:16" ht="24.75" customHeight="1" hidden="1">
      <c r="A110" s="536" t="s">
        <v>180</v>
      </c>
      <c r="B110" s="537" t="s">
        <v>146</v>
      </c>
      <c r="C110" s="535">
        <f t="shared" si="18"/>
        <v>0</v>
      </c>
      <c r="D110" s="535">
        <f t="shared" si="19"/>
        <v>0</v>
      </c>
      <c r="E110" s="538"/>
      <c r="F110" s="538"/>
      <c r="G110" s="538"/>
      <c r="H110" s="538"/>
      <c r="I110" s="538"/>
      <c r="J110" s="538"/>
      <c r="K110" s="538"/>
      <c r="L110" s="538"/>
      <c r="M110" s="538" t="e">
        <f>'03'!#REF!+'04'!#REF!</f>
        <v>#REF!</v>
      </c>
      <c r="N110" s="538" t="e">
        <f t="shared" si="14"/>
        <v>#REF!</v>
      </c>
      <c r="O110" s="538">
        <f>'07'!Q21</f>
        <v>0</v>
      </c>
      <c r="P110" s="538">
        <f t="shared" si="15"/>
        <v>0</v>
      </c>
    </row>
    <row r="111" spans="1:16" ht="24.75" customHeight="1" hidden="1">
      <c r="A111" s="540" t="s">
        <v>52</v>
      </c>
      <c r="B111" s="541" t="s">
        <v>147</v>
      </c>
      <c r="C111" s="535">
        <f t="shared" si="18"/>
        <v>754034</v>
      </c>
      <c r="D111" s="535">
        <f t="shared" si="19"/>
        <v>754034</v>
      </c>
      <c r="E111" s="538">
        <v>454917</v>
      </c>
      <c r="F111" s="538"/>
      <c r="G111" s="538">
        <v>217417</v>
      </c>
      <c r="H111" s="538">
        <v>61000</v>
      </c>
      <c r="I111" s="538">
        <v>20700</v>
      </c>
      <c r="J111" s="538"/>
      <c r="K111" s="538"/>
      <c r="L111" s="538"/>
      <c r="M111" s="535" t="e">
        <f>'03'!#REF!+'04'!#REF!</f>
        <v>#REF!</v>
      </c>
      <c r="N111" s="535" t="e">
        <f t="shared" si="14"/>
        <v>#REF!</v>
      </c>
      <c r="O111" s="535">
        <f>'07'!R21</f>
        <v>0</v>
      </c>
      <c r="P111" s="535">
        <f t="shared" si="15"/>
        <v>754034</v>
      </c>
    </row>
    <row r="112" spans="1:16" ht="25.5" hidden="1">
      <c r="A112" s="544" t="s">
        <v>72</v>
      </c>
      <c r="B112" s="545" t="s">
        <v>208</v>
      </c>
      <c r="C112" s="568">
        <f>(C103+C104+C105)/C102</f>
        <v>0.05760148419619428</v>
      </c>
      <c r="D112" s="569">
        <f aca="true" t="shared" si="20" ref="D112:L112">(D103+D104+D105)/D102</f>
        <v>0.5966205696978315</v>
      </c>
      <c r="E112" s="570">
        <f t="shared" si="20"/>
        <v>0.45923374047395343</v>
      </c>
      <c r="F112" s="570" t="e">
        <f t="shared" si="20"/>
        <v>#DIV/0!</v>
      </c>
      <c r="G112" s="570">
        <f t="shared" si="20"/>
        <v>0.5409504550050556</v>
      </c>
      <c r="H112" s="570">
        <f t="shared" si="20"/>
        <v>0.9188608057121993</v>
      </c>
      <c r="I112" s="570" t="e">
        <f t="shared" si="20"/>
        <v>#DIV/0!</v>
      </c>
      <c r="J112" s="570">
        <f t="shared" si="20"/>
        <v>0.9976239411687834</v>
      </c>
      <c r="K112" s="570">
        <f t="shared" si="20"/>
        <v>0.05103137155496423</v>
      </c>
      <c r="L112" s="570">
        <f t="shared" si="20"/>
        <v>0.02109704641350211</v>
      </c>
      <c r="M112" s="417"/>
      <c r="N112" s="546"/>
      <c r="O112" s="546"/>
      <c r="P112" s="546"/>
    </row>
    <row r="113" spans="1:16" ht="17.25" hidden="1">
      <c r="A113" s="1200" t="s">
        <v>492</v>
      </c>
      <c r="B113" s="1200"/>
      <c r="C113" s="538">
        <f>C96-C99-C100-C101</f>
        <v>0</v>
      </c>
      <c r="D113" s="538">
        <f aca="true" t="shared" si="21" ref="D113:L113">D96-D99-D100-D101</f>
        <v>0</v>
      </c>
      <c r="E113" s="538">
        <f t="shared" si="21"/>
        <v>0</v>
      </c>
      <c r="F113" s="538">
        <f t="shared" si="21"/>
        <v>0</v>
      </c>
      <c r="G113" s="538">
        <f t="shared" si="21"/>
        <v>0</v>
      </c>
      <c r="H113" s="538">
        <f t="shared" si="21"/>
        <v>0</v>
      </c>
      <c r="I113" s="538">
        <f t="shared" si="21"/>
        <v>0</v>
      </c>
      <c r="J113" s="538">
        <f t="shared" si="21"/>
        <v>0</v>
      </c>
      <c r="K113" s="538">
        <f t="shared" si="21"/>
        <v>0</v>
      </c>
      <c r="L113" s="538">
        <f t="shared" si="21"/>
        <v>0</v>
      </c>
      <c r="M113" s="417"/>
      <c r="N113" s="546"/>
      <c r="O113" s="546"/>
      <c r="P113" s="546"/>
    </row>
    <row r="114" spans="1:16" ht="17.25" hidden="1">
      <c r="A114" s="1195" t="s">
        <v>493</v>
      </c>
      <c r="B114" s="1195"/>
      <c r="C114" s="538">
        <f>C101-C102-C111</f>
        <v>0</v>
      </c>
      <c r="D114" s="538">
        <f aca="true" t="shared" si="22" ref="D114:L114">D101-D102-D111</f>
        <v>0</v>
      </c>
      <c r="E114" s="538">
        <f t="shared" si="22"/>
        <v>0</v>
      </c>
      <c r="F114" s="538">
        <f t="shared" si="22"/>
        <v>0</v>
      </c>
      <c r="G114" s="538">
        <f t="shared" si="22"/>
        <v>0</v>
      </c>
      <c r="H114" s="538">
        <f t="shared" si="22"/>
        <v>0</v>
      </c>
      <c r="I114" s="538">
        <f t="shared" si="22"/>
        <v>0</v>
      </c>
      <c r="J114" s="538">
        <f t="shared" si="22"/>
        <v>0</v>
      </c>
      <c r="K114" s="538">
        <f t="shared" si="22"/>
        <v>0</v>
      </c>
      <c r="L114" s="538">
        <f t="shared" si="22"/>
        <v>0</v>
      </c>
      <c r="M114" s="417"/>
      <c r="N114" s="546"/>
      <c r="O114" s="546"/>
      <c r="P114" s="546"/>
    </row>
    <row r="115" spans="1:16" ht="18.75" hidden="1">
      <c r="A115" s="520"/>
      <c r="B115" s="571" t="s">
        <v>512</v>
      </c>
      <c r="C115" s="571"/>
      <c r="D115" s="572"/>
      <c r="E115" s="572"/>
      <c r="F115" s="572"/>
      <c r="G115" s="1192" t="s">
        <v>512</v>
      </c>
      <c r="H115" s="1192"/>
      <c r="I115" s="1192"/>
      <c r="J115" s="1192"/>
      <c r="K115" s="1192"/>
      <c r="L115" s="1192"/>
      <c r="M115" s="523"/>
      <c r="N115" s="523"/>
      <c r="O115" s="523"/>
      <c r="P115" s="523"/>
    </row>
    <row r="116" spans="1:16" ht="18.75" hidden="1">
      <c r="A116" s="1193" t="s">
        <v>4</v>
      </c>
      <c r="B116" s="1193"/>
      <c r="C116" s="1193"/>
      <c r="D116" s="1193"/>
      <c r="E116" s="572"/>
      <c r="F116" s="572"/>
      <c r="G116" s="573"/>
      <c r="H116" s="1194" t="s">
        <v>513</v>
      </c>
      <c r="I116" s="1194"/>
      <c r="J116" s="1194"/>
      <c r="K116" s="1194"/>
      <c r="L116" s="1194"/>
      <c r="M116" s="523"/>
      <c r="N116" s="523"/>
      <c r="O116" s="523"/>
      <c r="P116" s="523"/>
    </row>
    <row r="117" ht="15" hidden="1"/>
    <row r="118" ht="15" hidden="1"/>
    <row r="119" ht="15" hidden="1"/>
    <row r="120" ht="15" hidden="1"/>
    <row r="121" ht="15" hidden="1"/>
    <row r="122" ht="15" hidden="1"/>
    <row r="123" ht="15" hidden="1"/>
    <row r="124" ht="15" hidden="1"/>
    <row r="125" ht="15" hidden="1"/>
    <row r="126" ht="15" hidden="1"/>
    <row r="127" ht="15" hidden="1"/>
    <row r="128" ht="15" hidden="1"/>
    <row r="129" spans="1:13" ht="16.5" hidden="1">
      <c r="A129" s="1176" t="s">
        <v>33</v>
      </c>
      <c r="B129" s="1177"/>
      <c r="C129" s="560"/>
      <c r="D129" s="1178" t="s">
        <v>75</v>
      </c>
      <c r="E129" s="1178"/>
      <c r="F129" s="1178"/>
      <c r="G129" s="1178"/>
      <c r="H129" s="1178"/>
      <c r="I129" s="1178"/>
      <c r="J129" s="1178"/>
      <c r="K129" s="1179"/>
      <c r="L129" s="1179"/>
      <c r="M129" s="523"/>
    </row>
    <row r="130" spans="1:13" ht="16.5" hidden="1">
      <c r="A130" s="1149" t="s">
        <v>336</v>
      </c>
      <c r="B130" s="1149"/>
      <c r="C130" s="1149"/>
      <c r="D130" s="1178" t="s">
        <v>209</v>
      </c>
      <c r="E130" s="1178"/>
      <c r="F130" s="1178"/>
      <c r="G130" s="1178"/>
      <c r="H130" s="1178"/>
      <c r="I130" s="1178"/>
      <c r="J130" s="1178"/>
      <c r="K130" s="1196" t="s">
        <v>501</v>
      </c>
      <c r="L130" s="1196"/>
      <c r="M130" s="520"/>
    </row>
    <row r="131" spans="1:13" ht="16.5" hidden="1">
      <c r="A131" s="1149" t="s">
        <v>337</v>
      </c>
      <c r="B131" s="1149"/>
      <c r="C131" s="407"/>
      <c r="D131" s="1197" t="s">
        <v>546</v>
      </c>
      <c r="E131" s="1197"/>
      <c r="F131" s="1197"/>
      <c r="G131" s="1197"/>
      <c r="H131" s="1197"/>
      <c r="I131" s="1197"/>
      <c r="J131" s="1197"/>
      <c r="K131" s="1179"/>
      <c r="L131" s="1179"/>
      <c r="M131" s="523"/>
    </row>
    <row r="132" spans="1:13" ht="15.75" hidden="1">
      <c r="A132" s="421" t="s">
        <v>115</v>
      </c>
      <c r="B132" s="421"/>
      <c r="C132" s="413"/>
      <c r="D132" s="561"/>
      <c r="E132" s="561"/>
      <c r="F132" s="562"/>
      <c r="G132" s="562"/>
      <c r="H132" s="562"/>
      <c r="I132" s="562"/>
      <c r="J132" s="562"/>
      <c r="K132" s="1201"/>
      <c r="L132" s="1201"/>
      <c r="M132" s="520"/>
    </row>
    <row r="133" spans="1:13" ht="15.75" hidden="1">
      <c r="A133" s="561"/>
      <c r="B133" s="561" t="s">
        <v>90</v>
      </c>
      <c r="C133" s="561"/>
      <c r="D133" s="561"/>
      <c r="E133" s="561"/>
      <c r="F133" s="561"/>
      <c r="G133" s="561"/>
      <c r="H133" s="561"/>
      <c r="I133" s="561"/>
      <c r="J133" s="561"/>
      <c r="K133" s="1182"/>
      <c r="L133" s="1182"/>
      <c r="M133" s="520"/>
    </row>
    <row r="134" spans="1:13" ht="15.75" hidden="1">
      <c r="A134" s="814" t="s">
        <v>67</v>
      </c>
      <c r="B134" s="815"/>
      <c r="C134" s="1180" t="s">
        <v>38</v>
      </c>
      <c r="D134" s="1186" t="s">
        <v>332</v>
      </c>
      <c r="E134" s="1186"/>
      <c r="F134" s="1186"/>
      <c r="G134" s="1186"/>
      <c r="H134" s="1186"/>
      <c r="I134" s="1186"/>
      <c r="J134" s="1186"/>
      <c r="K134" s="1186"/>
      <c r="L134" s="1186"/>
      <c r="M134" s="523"/>
    </row>
    <row r="135" spans="1:13" ht="15.75" hidden="1">
      <c r="A135" s="816"/>
      <c r="B135" s="817"/>
      <c r="C135" s="1180"/>
      <c r="D135" s="1187" t="s">
        <v>200</v>
      </c>
      <c r="E135" s="1188"/>
      <c r="F135" s="1188"/>
      <c r="G135" s="1188"/>
      <c r="H135" s="1188"/>
      <c r="I135" s="1188"/>
      <c r="J135" s="1189"/>
      <c r="K135" s="1173" t="s">
        <v>201</v>
      </c>
      <c r="L135" s="1173" t="s">
        <v>202</v>
      </c>
      <c r="M135" s="520"/>
    </row>
    <row r="136" spans="1:13" ht="15.75" hidden="1">
      <c r="A136" s="816"/>
      <c r="B136" s="817"/>
      <c r="C136" s="1180"/>
      <c r="D136" s="1181" t="s">
        <v>37</v>
      </c>
      <c r="E136" s="1183" t="s">
        <v>7</v>
      </c>
      <c r="F136" s="1184"/>
      <c r="G136" s="1184"/>
      <c r="H136" s="1184"/>
      <c r="I136" s="1184"/>
      <c r="J136" s="1185"/>
      <c r="K136" s="1190"/>
      <c r="L136" s="1174"/>
      <c r="M136" s="520"/>
    </row>
    <row r="137" spans="1:16" ht="15.75" hidden="1">
      <c r="A137" s="1198"/>
      <c r="B137" s="1199"/>
      <c r="C137" s="1180"/>
      <c r="D137" s="1181"/>
      <c r="E137" s="563" t="s">
        <v>203</v>
      </c>
      <c r="F137" s="563" t="s">
        <v>204</v>
      </c>
      <c r="G137" s="563" t="s">
        <v>205</v>
      </c>
      <c r="H137" s="563" t="s">
        <v>206</v>
      </c>
      <c r="I137" s="563" t="s">
        <v>338</v>
      </c>
      <c r="J137" s="563" t="s">
        <v>207</v>
      </c>
      <c r="K137" s="1191"/>
      <c r="L137" s="1175"/>
      <c r="M137" s="1170" t="s">
        <v>494</v>
      </c>
      <c r="N137" s="1170"/>
      <c r="O137" s="1170"/>
      <c r="P137" s="1170"/>
    </row>
    <row r="138" spans="1:16" ht="15" hidden="1">
      <c r="A138" s="1171" t="s">
        <v>6</v>
      </c>
      <c r="B138" s="1172"/>
      <c r="C138" s="564">
        <v>1</v>
      </c>
      <c r="D138" s="565">
        <v>2</v>
      </c>
      <c r="E138" s="564">
        <v>3</v>
      </c>
      <c r="F138" s="565">
        <v>4</v>
      </c>
      <c r="G138" s="564">
        <v>5</v>
      </c>
      <c r="H138" s="565">
        <v>6</v>
      </c>
      <c r="I138" s="564">
        <v>7</v>
      </c>
      <c r="J138" s="565">
        <v>8</v>
      </c>
      <c r="K138" s="564">
        <v>9</v>
      </c>
      <c r="L138" s="565">
        <v>10</v>
      </c>
      <c r="M138" s="566" t="s">
        <v>495</v>
      </c>
      <c r="N138" s="567" t="s">
        <v>498</v>
      </c>
      <c r="O138" s="567" t="s">
        <v>496</v>
      </c>
      <c r="P138" s="567" t="s">
        <v>497</v>
      </c>
    </row>
    <row r="139" spans="1:16" ht="24.75" customHeight="1" hidden="1">
      <c r="A139" s="533" t="s">
        <v>0</v>
      </c>
      <c r="B139" s="534" t="s">
        <v>127</v>
      </c>
      <c r="C139" s="535">
        <f>C140+C141</f>
        <v>3784244</v>
      </c>
      <c r="D139" s="535">
        <f aca="true" t="shared" si="23" ref="D139:L139">D140+D141</f>
        <v>154333</v>
      </c>
      <c r="E139" s="535">
        <f t="shared" si="23"/>
        <v>152430</v>
      </c>
      <c r="F139" s="535">
        <f t="shared" si="23"/>
        <v>0</v>
      </c>
      <c r="G139" s="535">
        <f t="shared" si="23"/>
        <v>0</v>
      </c>
      <c r="H139" s="535">
        <f t="shared" si="23"/>
        <v>0</v>
      </c>
      <c r="I139" s="535">
        <f t="shared" si="23"/>
        <v>1903</v>
      </c>
      <c r="J139" s="535">
        <f t="shared" si="23"/>
        <v>0</v>
      </c>
      <c r="K139" s="535">
        <f t="shared" si="23"/>
        <v>3419094</v>
      </c>
      <c r="L139" s="535">
        <f t="shared" si="23"/>
        <v>210817</v>
      </c>
      <c r="M139" s="535" t="e">
        <f>'03'!#REF!+'04'!#REF!</f>
        <v>#REF!</v>
      </c>
      <c r="N139" s="535" t="e">
        <f>C139-M139</f>
        <v>#REF!</v>
      </c>
      <c r="O139" s="535" t="e">
        <f>'07'!#REF!</f>
        <v>#REF!</v>
      </c>
      <c r="P139" s="535" t="e">
        <f>C139-O139</f>
        <v>#REF!</v>
      </c>
    </row>
    <row r="140" spans="1:16" ht="24.75" customHeight="1" hidden="1">
      <c r="A140" s="536">
        <v>1</v>
      </c>
      <c r="B140" s="537" t="s">
        <v>128</v>
      </c>
      <c r="C140" s="535">
        <f>D140+K140+L140</f>
        <v>1838955</v>
      </c>
      <c r="D140" s="535">
        <f>E140+F140+G140+H140+I140+J140</f>
        <v>121865</v>
      </c>
      <c r="E140" s="538">
        <v>120365</v>
      </c>
      <c r="F140" s="538"/>
      <c r="G140" s="538"/>
      <c r="H140" s="538"/>
      <c r="I140" s="538">
        <v>1500</v>
      </c>
      <c r="J140" s="538"/>
      <c r="K140" s="538">
        <v>1717090</v>
      </c>
      <c r="L140" s="538"/>
      <c r="M140" s="538" t="e">
        <f>'03'!#REF!+'04'!#REF!</f>
        <v>#REF!</v>
      </c>
      <c r="N140" s="538" t="e">
        <f aca="true" t="shared" si="24" ref="N140:N154">C140-M140</f>
        <v>#REF!</v>
      </c>
      <c r="O140" s="538" t="e">
        <f>'07'!#REF!</f>
        <v>#REF!</v>
      </c>
      <c r="P140" s="538" t="e">
        <f aca="true" t="shared" si="25" ref="P140:P154">C140-O140</f>
        <v>#REF!</v>
      </c>
    </row>
    <row r="141" spans="1:16" ht="24.75" customHeight="1" hidden="1">
      <c r="A141" s="536">
        <v>2</v>
      </c>
      <c r="B141" s="537" t="s">
        <v>129</v>
      </c>
      <c r="C141" s="535">
        <f>D141+K141+L141</f>
        <v>1945289</v>
      </c>
      <c r="D141" s="535">
        <f>E141+F141+G141+H141+I141+J141</f>
        <v>32468</v>
      </c>
      <c r="E141" s="538">
        <v>32065</v>
      </c>
      <c r="F141" s="538"/>
      <c r="G141" s="538"/>
      <c r="H141" s="538"/>
      <c r="I141" s="538">
        <v>403</v>
      </c>
      <c r="J141" s="538"/>
      <c r="K141" s="538">
        <v>1702004</v>
      </c>
      <c r="L141" s="538">
        <v>210817</v>
      </c>
      <c r="M141" s="538" t="e">
        <f>'03'!#REF!+'04'!#REF!</f>
        <v>#REF!</v>
      </c>
      <c r="N141" s="538" t="e">
        <f t="shared" si="24"/>
        <v>#REF!</v>
      </c>
      <c r="O141" s="538" t="e">
        <f>'07'!#REF!</f>
        <v>#REF!</v>
      </c>
      <c r="P141" s="538" t="e">
        <f t="shared" si="25"/>
        <v>#REF!</v>
      </c>
    </row>
    <row r="142" spans="1:16" ht="24.75" customHeight="1" hidden="1">
      <c r="A142" s="540" t="s">
        <v>1</v>
      </c>
      <c r="B142" s="541" t="s">
        <v>130</v>
      </c>
      <c r="C142" s="535">
        <f>D142+K142+L142</f>
        <v>400</v>
      </c>
      <c r="D142" s="535">
        <f>E142+F142+G142+H142+I142+J142</f>
        <v>400</v>
      </c>
      <c r="E142" s="538">
        <v>400</v>
      </c>
      <c r="F142" s="538"/>
      <c r="G142" s="538"/>
      <c r="H142" s="538"/>
      <c r="I142" s="538"/>
      <c r="J142" s="538"/>
      <c r="K142" s="538"/>
      <c r="L142" s="538"/>
      <c r="M142" s="538" t="e">
        <f>'03'!#REF!+'04'!#REF!</f>
        <v>#REF!</v>
      </c>
      <c r="N142" s="538" t="e">
        <f t="shared" si="24"/>
        <v>#REF!</v>
      </c>
      <c r="O142" s="538" t="e">
        <f>'07'!#REF!</f>
        <v>#REF!</v>
      </c>
      <c r="P142" s="538" t="e">
        <f t="shared" si="25"/>
        <v>#REF!</v>
      </c>
    </row>
    <row r="143" spans="1:16" ht="24.75" customHeight="1" hidden="1">
      <c r="A143" s="540" t="s">
        <v>9</v>
      </c>
      <c r="B143" s="541" t="s">
        <v>131</v>
      </c>
      <c r="C143" s="535">
        <f>D143+K143+L143</f>
        <v>0</v>
      </c>
      <c r="D143" s="535">
        <f>E143+F143+G143+H143+I143+J143</f>
        <v>0</v>
      </c>
      <c r="E143" s="538"/>
      <c r="F143" s="538"/>
      <c r="G143" s="538"/>
      <c r="H143" s="538"/>
      <c r="I143" s="538"/>
      <c r="J143" s="538"/>
      <c r="K143" s="538"/>
      <c r="L143" s="538"/>
      <c r="M143" s="538" t="e">
        <f>'03'!#REF!+'04'!#REF!</f>
        <v>#REF!</v>
      </c>
      <c r="N143" s="538" t="e">
        <f t="shared" si="24"/>
        <v>#REF!</v>
      </c>
      <c r="O143" s="538" t="e">
        <f>'07'!#REF!</f>
        <v>#REF!</v>
      </c>
      <c r="P143" s="538" t="e">
        <f t="shared" si="25"/>
        <v>#REF!</v>
      </c>
    </row>
    <row r="144" spans="1:16" ht="24.75" customHeight="1" hidden="1">
      <c r="A144" s="540" t="s">
        <v>132</v>
      </c>
      <c r="B144" s="541" t="s">
        <v>133</v>
      </c>
      <c r="C144" s="535">
        <f>C145+C154</f>
        <v>3783844</v>
      </c>
      <c r="D144" s="535">
        <f aca="true" t="shared" si="26" ref="D144:L144">D145+D154</f>
        <v>153933</v>
      </c>
      <c r="E144" s="535">
        <f t="shared" si="26"/>
        <v>152030</v>
      </c>
      <c r="F144" s="535">
        <f t="shared" si="26"/>
        <v>0</v>
      </c>
      <c r="G144" s="535">
        <f t="shared" si="26"/>
        <v>0</v>
      </c>
      <c r="H144" s="535">
        <f t="shared" si="26"/>
        <v>0</v>
      </c>
      <c r="I144" s="535">
        <f t="shared" si="26"/>
        <v>1903</v>
      </c>
      <c r="J144" s="535">
        <f t="shared" si="26"/>
        <v>0</v>
      </c>
      <c r="K144" s="535">
        <f t="shared" si="26"/>
        <v>3419094</v>
      </c>
      <c r="L144" s="535">
        <f t="shared" si="26"/>
        <v>210817</v>
      </c>
      <c r="M144" s="535" t="e">
        <f>'03'!#REF!+'04'!#REF!</f>
        <v>#REF!</v>
      </c>
      <c r="N144" s="535" t="e">
        <f t="shared" si="24"/>
        <v>#REF!</v>
      </c>
      <c r="O144" s="535" t="e">
        <f>'07'!#REF!</f>
        <v>#REF!</v>
      </c>
      <c r="P144" s="535" t="e">
        <f t="shared" si="25"/>
        <v>#REF!</v>
      </c>
    </row>
    <row r="145" spans="1:16" ht="24.75" customHeight="1" hidden="1">
      <c r="A145" s="540" t="s">
        <v>51</v>
      </c>
      <c r="B145" s="542" t="s">
        <v>134</v>
      </c>
      <c r="C145" s="535">
        <f>SUM(C146:C153)</f>
        <v>3570996</v>
      </c>
      <c r="D145" s="535">
        <f aca="true" t="shared" si="27" ref="D145:L145">SUM(D146:D153)</f>
        <v>28994</v>
      </c>
      <c r="E145" s="535">
        <f t="shared" si="27"/>
        <v>28591</v>
      </c>
      <c r="F145" s="535">
        <f t="shared" si="27"/>
        <v>0</v>
      </c>
      <c r="G145" s="535">
        <f t="shared" si="27"/>
        <v>0</v>
      </c>
      <c r="H145" s="535">
        <f t="shared" si="27"/>
        <v>0</v>
      </c>
      <c r="I145" s="535">
        <f t="shared" si="27"/>
        <v>403</v>
      </c>
      <c r="J145" s="535">
        <f t="shared" si="27"/>
        <v>0</v>
      </c>
      <c r="K145" s="535">
        <f t="shared" si="27"/>
        <v>3331185</v>
      </c>
      <c r="L145" s="535">
        <f t="shared" si="27"/>
        <v>210817</v>
      </c>
      <c r="M145" s="535" t="e">
        <f>'03'!#REF!+'04'!#REF!</f>
        <v>#REF!</v>
      </c>
      <c r="N145" s="535" t="e">
        <f t="shared" si="24"/>
        <v>#REF!</v>
      </c>
      <c r="O145" s="535" t="e">
        <f>'07'!#REF!</f>
        <v>#REF!</v>
      </c>
      <c r="P145" s="535" t="e">
        <f t="shared" si="25"/>
        <v>#REF!</v>
      </c>
    </row>
    <row r="146" spans="1:16" ht="24.75" customHeight="1" hidden="1">
      <c r="A146" s="536" t="s">
        <v>53</v>
      </c>
      <c r="B146" s="537" t="s">
        <v>135</v>
      </c>
      <c r="C146" s="535">
        <f aca="true" t="shared" si="28" ref="C146:C154">D146+K146+L146</f>
        <v>151549</v>
      </c>
      <c r="D146" s="535">
        <f aca="true" t="shared" si="29" ref="D146:D154">E146+F146+G146+H146+I146+J146</f>
        <v>12849</v>
      </c>
      <c r="E146" s="538">
        <v>12446</v>
      </c>
      <c r="F146" s="538"/>
      <c r="G146" s="538"/>
      <c r="H146" s="538"/>
      <c r="I146" s="538">
        <v>403</v>
      </c>
      <c r="J146" s="538"/>
      <c r="K146" s="538">
        <v>35200</v>
      </c>
      <c r="L146" s="538">
        <v>103500</v>
      </c>
      <c r="M146" s="538" t="e">
        <f>'03'!#REF!+'04'!#REF!</f>
        <v>#REF!</v>
      </c>
      <c r="N146" s="538" t="e">
        <f t="shared" si="24"/>
        <v>#REF!</v>
      </c>
      <c r="O146" s="538" t="e">
        <f>'07'!#REF!</f>
        <v>#REF!</v>
      </c>
      <c r="P146" s="538" t="e">
        <f t="shared" si="25"/>
        <v>#REF!</v>
      </c>
    </row>
    <row r="147" spans="1:16" ht="24.75" customHeight="1" hidden="1">
      <c r="A147" s="536" t="s">
        <v>54</v>
      </c>
      <c r="B147" s="537" t="s">
        <v>136</v>
      </c>
      <c r="C147" s="535">
        <f t="shared" si="28"/>
        <v>0</v>
      </c>
      <c r="D147" s="535">
        <f t="shared" si="29"/>
        <v>0</v>
      </c>
      <c r="E147" s="538"/>
      <c r="F147" s="538"/>
      <c r="G147" s="538"/>
      <c r="H147" s="538"/>
      <c r="I147" s="538"/>
      <c r="J147" s="538"/>
      <c r="K147" s="538"/>
      <c r="L147" s="538"/>
      <c r="M147" s="538" t="e">
        <f>'03'!#REF!+'04'!#REF!</f>
        <v>#REF!</v>
      </c>
      <c r="N147" s="538" t="e">
        <f t="shared" si="24"/>
        <v>#REF!</v>
      </c>
      <c r="O147" s="538" t="e">
        <f>'07'!#REF!</f>
        <v>#REF!</v>
      </c>
      <c r="P147" s="538" t="e">
        <f t="shared" si="25"/>
        <v>#REF!</v>
      </c>
    </row>
    <row r="148" spans="1:16" ht="24.75" customHeight="1" hidden="1">
      <c r="A148" s="536" t="s">
        <v>137</v>
      </c>
      <c r="B148" s="537" t="s">
        <v>196</v>
      </c>
      <c r="C148" s="535">
        <f t="shared" si="28"/>
        <v>0</v>
      </c>
      <c r="D148" s="535">
        <f t="shared" si="29"/>
        <v>0</v>
      </c>
      <c r="E148" s="538"/>
      <c r="F148" s="538"/>
      <c r="G148" s="538"/>
      <c r="H148" s="538"/>
      <c r="I148" s="538"/>
      <c r="J148" s="538"/>
      <c r="K148" s="538"/>
      <c r="L148" s="538"/>
      <c r="M148" s="538" t="e">
        <f>'03'!#REF!</f>
        <v>#REF!</v>
      </c>
      <c r="N148" s="538" t="e">
        <f t="shared" si="24"/>
        <v>#REF!</v>
      </c>
      <c r="O148" s="538" t="e">
        <f>'07'!#REF!</f>
        <v>#REF!</v>
      </c>
      <c r="P148" s="538" t="e">
        <f t="shared" si="25"/>
        <v>#REF!</v>
      </c>
    </row>
    <row r="149" spans="1:16" ht="24.75" customHeight="1" hidden="1">
      <c r="A149" s="536" t="s">
        <v>139</v>
      </c>
      <c r="B149" s="537" t="s">
        <v>138</v>
      </c>
      <c r="C149" s="535">
        <f t="shared" si="28"/>
        <v>3068593</v>
      </c>
      <c r="D149" s="535">
        <f t="shared" si="29"/>
        <v>0</v>
      </c>
      <c r="E149" s="538"/>
      <c r="F149" s="538"/>
      <c r="G149" s="538"/>
      <c r="H149" s="538"/>
      <c r="I149" s="538"/>
      <c r="J149" s="538"/>
      <c r="K149" s="538">
        <v>3068593</v>
      </c>
      <c r="L149" s="538"/>
      <c r="M149" s="538" t="e">
        <f>'03'!#REF!+'04'!#REF!</f>
        <v>#REF!</v>
      </c>
      <c r="N149" s="538" t="e">
        <f t="shared" si="24"/>
        <v>#REF!</v>
      </c>
      <c r="O149" s="538" t="e">
        <f>'07'!#REF!</f>
        <v>#REF!</v>
      </c>
      <c r="P149" s="538" t="e">
        <f t="shared" si="25"/>
        <v>#REF!</v>
      </c>
    </row>
    <row r="150" spans="1:16" ht="24.75" customHeight="1" hidden="1">
      <c r="A150" s="536" t="s">
        <v>141</v>
      </c>
      <c r="B150" s="537" t="s">
        <v>140</v>
      </c>
      <c r="C150" s="535">
        <f t="shared" si="28"/>
        <v>198092</v>
      </c>
      <c r="D150" s="535">
        <f t="shared" si="29"/>
        <v>0</v>
      </c>
      <c r="E150" s="538"/>
      <c r="F150" s="538"/>
      <c r="G150" s="538"/>
      <c r="H150" s="538"/>
      <c r="I150" s="538"/>
      <c r="J150" s="538"/>
      <c r="K150" s="538">
        <v>198092</v>
      </c>
      <c r="L150" s="538"/>
      <c r="M150" s="538" t="e">
        <f>'03'!#REF!+'04'!#REF!</f>
        <v>#REF!</v>
      </c>
      <c r="N150" s="538" t="e">
        <f t="shared" si="24"/>
        <v>#REF!</v>
      </c>
      <c r="O150" s="538" t="e">
        <f>'07'!#REF!</f>
        <v>#REF!</v>
      </c>
      <c r="P150" s="538" t="e">
        <f t="shared" si="25"/>
        <v>#REF!</v>
      </c>
    </row>
    <row r="151" spans="1:16" ht="24.75" customHeight="1" hidden="1">
      <c r="A151" s="536" t="s">
        <v>143</v>
      </c>
      <c r="B151" s="537" t="s">
        <v>142</v>
      </c>
      <c r="C151" s="535">
        <f t="shared" si="28"/>
        <v>0</v>
      </c>
      <c r="D151" s="535">
        <f t="shared" si="29"/>
        <v>0</v>
      </c>
      <c r="E151" s="538"/>
      <c r="F151" s="538"/>
      <c r="G151" s="538"/>
      <c r="H151" s="538"/>
      <c r="I151" s="538"/>
      <c r="J151" s="538"/>
      <c r="K151" s="538"/>
      <c r="L151" s="538"/>
      <c r="M151" s="538" t="e">
        <f>'03'!#REF!+'04'!#REF!</f>
        <v>#REF!</v>
      </c>
      <c r="N151" s="538" t="e">
        <f t="shared" si="24"/>
        <v>#REF!</v>
      </c>
      <c r="O151" s="538" t="e">
        <f>'07'!#REF!</f>
        <v>#REF!</v>
      </c>
      <c r="P151" s="538" t="e">
        <f t="shared" si="25"/>
        <v>#REF!</v>
      </c>
    </row>
    <row r="152" spans="1:16" ht="24.75" customHeight="1" hidden="1">
      <c r="A152" s="536" t="s">
        <v>145</v>
      </c>
      <c r="B152" s="543" t="s">
        <v>144</v>
      </c>
      <c r="C152" s="535">
        <f t="shared" si="28"/>
        <v>0</v>
      </c>
      <c r="D152" s="535">
        <f t="shared" si="29"/>
        <v>0</v>
      </c>
      <c r="E152" s="538"/>
      <c r="F152" s="538"/>
      <c r="G152" s="538"/>
      <c r="H152" s="538"/>
      <c r="I152" s="538"/>
      <c r="J152" s="538"/>
      <c r="K152" s="538"/>
      <c r="L152" s="538"/>
      <c r="M152" s="538" t="e">
        <f>'03'!#REF!+'04'!#REF!</f>
        <v>#REF!</v>
      </c>
      <c r="N152" s="538" t="e">
        <f t="shared" si="24"/>
        <v>#REF!</v>
      </c>
      <c r="O152" s="538" t="e">
        <f>'07'!#REF!</f>
        <v>#REF!</v>
      </c>
      <c r="P152" s="538" t="e">
        <f t="shared" si="25"/>
        <v>#REF!</v>
      </c>
    </row>
    <row r="153" spans="1:16" ht="24.75" customHeight="1" hidden="1">
      <c r="A153" s="536" t="s">
        <v>180</v>
      </c>
      <c r="B153" s="537" t="s">
        <v>146</v>
      </c>
      <c r="C153" s="535">
        <f t="shared" si="28"/>
        <v>152762</v>
      </c>
      <c r="D153" s="535">
        <f t="shared" si="29"/>
        <v>16145</v>
      </c>
      <c r="E153" s="538">
        <v>16145</v>
      </c>
      <c r="F153" s="538"/>
      <c r="G153" s="538"/>
      <c r="H153" s="538"/>
      <c r="I153" s="538"/>
      <c r="J153" s="538"/>
      <c r="K153" s="538">
        <v>29300</v>
      </c>
      <c r="L153" s="538">
        <v>107317</v>
      </c>
      <c r="M153" s="538" t="e">
        <f>'03'!#REF!+'04'!#REF!</f>
        <v>#REF!</v>
      </c>
      <c r="N153" s="538" t="e">
        <f t="shared" si="24"/>
        <v>#REF!</v>
      </c>
      <c r="O153" s="538" t="e">
        <f>'07'!#REF!</f>
        <v>#REF!</v>
      </c>
      <c r="P153" s="538" t="e">
        <f t="shared" si="25"/>
        <v>#REF!</v>
      </c>
    </row>
    <row r="154" spans="1:16" ht="24.75" customHeight="1" hidden="1">
      <c r="A154" s="540" t="s">
        <v>52</v>
      </c>
      <c r="B154" s="541" t="s">
        <v>147</v>
      </c>
      <c r="C154" s="535">
        <f t="shared" si="28"/>
        <v>212848</v>
      </c>
      <c r="D154" s="535">
        <f t="shared" si="29"/>
        <v>124939</v>
      </c>
      <c r="E154" s="538">
        <v>123439</v>
      </c>
      <c r="F154" s="538"/>
      <c r="G154" s="538"/>
      <c r="H154" s="538"/>
      <c r="I154" s="538">
        <v>1500</v>
      </c>
      <c r="J154" s="538"/>
      <c r="K154" s="538">
        <v>87909</v>
      </c>
      <c r="L154" s="538"/>
      <c r="M154" s="535" t="e">
        <f>'03'!#REF!+'04'!#REF!</f>
        <v>#REF!</v>
      </c>
      <c r="N154" s="535" t="e">
        <f t="shared" si="24"/>
        <v>#REF!</v>
      </c>
      <c r="O154" s="535" t="e">
        <f>'07'!#REF!</f>
        <v>#REF!</v>
      </c>
      <c r="P154" s="535" t="e">
        <f t="shared" si="25"/>
        <v>#REF!</v>
      </c>
    </row>
    <row r="155" spans="1:16" ht="24.75" customHeight="1" hidden="1">
      <c r="A155" s="544" t="s">
        <v>72</v>
      </c>
      <c r="B155" s="545" t="s">
        <v>208</v>
      </c>
      <c r="C155" s="568">
        <f>(C146+C147+C148)/C145</f>
        <v>0.04243886019474679</v>
      </c>
      <c r="D155" s="569">
        <f aca="true" t="shared" si="30" ref="D155:L155">(D146+D147+D148)/D145</f>
        <v>0.443160653928399</v>
      </c>
      <c r="E155" s="570">
        <f t="shared" si="30"/>
        <v>0.43531181140918473</v>
      </c>
      <c r="F155" s="570" t="e">
        <f t="shared" si="30"/>
        <v>#DIV/0!</v>
      </c>
      <c r="G155" s="570" t="e">
        <f t="shared" si="30"/>
        <v>#DIV/0!</v>
      </c>
      <c r="H155" s="570" t="e">
        <f t="shared" si="30"/>
        <v>#DIV/0!</v>
      </c>
      <c r="I155" s="570">
        <f t="shared" si="30"/>
        <v>1</v>
      </c>
      <c r="J155" s="570" t="e">
        <f t="shared" si="30"/>
        <v>#DIV/0!</v>
      </c>
      <c r="K155" s="570">
        <f t="shared" si="30"/>
        <v>0.010566810309244308</v>
      </c>
      <c r="L155" s="570">
        <f t="shared" si="30"/>
        <v>0.4909471247574911</v>
      </c>
      <c r="M155" s="417"/>
      <c r="N155" s="546"/>
      <c r="O155" s="546"/>
      <c r="P155" s="546"/>
    </row>
    <row r="156" spans="1:16" ht="17.25" hidden="1">
      <c r="A156" s="1200" t="s">
        <v>492</v>
      </c>
      <c r="B156" s="1200"/>
      <c r="C156" s="538">
        <f>C139-C142-C143-C144</f>
        <v>0</v>
      </c>
      <c r="D156" s="538">
        <f aca="true" t="shared" si="31" ref="D156:L156">D139-D142-D143-D144</f>
        <v>0</v>
      </c>
      <c r="E156" s="538">
        <f t="shared" si="31"/>
        <v>0</v>
      </c>
      <c r="F156" s="538">
        <f t="shared" si="31"/>
        <v>0</v>
      </c>
      <c r="G156" s="538">
        <f t="shared" si="31"/>
        <v>0</v>
      </c>
      <c r="H156" s="538">
        <f t="shared" si="31"/>
        <v>0</v>
      </c>
      <c r="I156" s="538">
        <f t="shared" si="31"/>
        <v>0</v>
      </c>
      <c r="J156" s="538">
        <f t="shared" si="31"/>
        <v>0</v>
      </c>
      <c r="K156" s="538">
        <f t="shared" si="31"/>
        <v>0</v>
      </c>
      <c r="L156" s="538">
        <f t="shared" si="31"/>
        <v>0</v>
      </c>
      <c r="M156" s="417"/>
      <c r="N156" s="546"/>
      <c r="O156" s="546"/>
      <c r="P156" s="546"/>
    </row>
    <row r="157" spans="1:16" ht="17.25" hidden="1">
      <c r="A157" s="1195" t="s">
        <v>493</v>
      </c>
      <c r="B157" s="1195"/>
      <c r="C157" s="538">
        <f>C144-C145-C154</f>
        <v>0</v>
      </c>
      <c r="D157" s="538">
        <f aca="true" t="shared" si="32" ref="D157:L157">D144-D145-D154</f>
        <v>0</v>
      </c>
      <c r="E157" s="538">
        <f t="shared" si="32"/>
        <v>0</v>
      </c>
      <c r="F157" s="538">
        <f t="shared" si="32"/>
        <v>0</v>
      </c>
      <c r="G157" s="538">
        <f t="shared" si="32"/>
        <v>0</v>
      </c>
      <c r="H157" s="538">
        <f t="shared" si="32"/>
        <v>0</v>
      </c>
      <c r="I157" s="538">
        <f t="shared" si="32"/>
        <v>0</v>
      </c>
      <c r="J157" s="538">
        <f t="shared" si="32"/>
        <v>0</v>
      </c>
      <c r="K157" s="538">
        <f t="shared" si="32"/>
        <v>0</v>
      </c>
      <c r="L157" s="538">
        <f t="shared" si="32"/>
        <v>0</v>
      </c>
      <c r="M157" s="417"/>
      <c r="N157" s="546"/>
      <c r="O157" s="546"/>
      <c r="P157" s="546"/>
    </row>
    <row r="158" spans="1:16" ht="18.75" hidden="1">
      <c r="A158" s="520"/>
      <c r="B158" s="571" t="s">
        <v>512</v>
      </c>
      <c r="C158" s="571"/>
      <c r="D158" s="572"/>
      <c r="E158" s="572"/>
      <c r="F158" s="572"/>
      <c r="G158" s="1192" t="s">
        <v>512</v>
      </c>
      <c r="H158" s="1192"/>
      <c r="I158" s="1192"/>
      <c r="J158" s="1192"/>
      <c r="K158" s="1192"/>
      <c r="L158" s="1192"/>
      <c r="M158" s="523"/>
      <c r="N158" s="523"/>
      <c r="O158" s="523"/>
      <c r="P158" s="523"/>
    </row>
    <row r="159" spans="1:16" ht="18.75" hidden="1">
      <c r="A159" s="1193" t="s">
        <v>4</v>
      </c>
      <c r="B159" s="1193"/>
      <c r="C159" s="1193"/>
      <c r="D159" s="1193"/>
      <c r="E159" s="572"/>
      <c r="F159" s="572"/>
      <c r="G159" s="573"/>
      <c r="H159" s="1194" t="s">
        <v>513</v>
      </c>
      <c r="I159" s="1194"/>
      <c r="J159" s="1194"/>
      <c r="K159" s="1194"/>
      <c r="L159" s="1194"/>
      <c r="M159" s="523"/>
      <c r="N159" s="523"/>
      <c r="O159" s="523"/>
      <c r="P159" s="523"/>
    </row>
    <row r="160" ht="15" hidden="1"/>
    <row r="161" ht="15" hidden="1"/>
    <row r="162" ht="15" hidden="1"/>
    <row r="163" ht="15" hidden="1"/>
    <row r="164" ht="15" hidden="1"/>
    <row r="165" ht="15" hidden="1"/>
    <row r="166" ht="15" hidden="1"/>
    <row r="167" ht="15" hidden="1"/>
    <row r="168" ht="15" hidden="1"/>
    <row r="169" ht="15" hidden="1"/>
    <row r="170" spans="1:13" ht="16.5" hidden="1">
      <c r="A170" s="1176" t="s">
        <v>33</v>
      </c>
      <c r="B170" s="1177"/>
      <c r="C170" s="560"/>
      <c r="D170" s="1178" t="s">
        <v>75</v>
      </c>
      <c r="E170" s="1178"/>
      <c r="F170" s="1178"/>
      <c r="G170" s="1178"/>
      <c r="H170" s="1178"/>
      <c r="I170" s="1178"/>
      <c r="J170" s="1178"/>
      <c r="K170" s="1179"/>
      <c r="L170" s="1179"/>
      <c r="M170" s="523"/>
    </row>
    <row r="171" spans="1:13" ht="16.5" hidden="1">
      <c r="A171" s="1149" t="s">
        <v>336</v>
      </c>
      <c r="B171" s="1149"/>
      <c r="C171" s="1149"/>
      <c r="D171" s="1178" t="s">
        <v>209</v>
      </c>
      <c r="E171" s="1178"/>
      <c r="F171" s="1178"/>
      <c r="G171" s="1178"/>
      <c r="H171" s="1178"/>
      <c r="I171" s="1178"/>
      <c r="J171" s="1178"/>
      <c r="K171" s="1196" t="s">
        <v>502</v>
      </c>
      <c r="L171" s="1196"/>
      <c r="M171" s="520"/>
    </row>
    <row r="172" spans="1:13" ht="16.5" hidden="1">
      <c r="A172" s="1149" t="s">
        <v>337</v>
      </c>
      <c r="B172" s="1149"/>
      <c r="C172" s="407"/>
      <c r="D172" s="1197" t="s">
        <v>11</v>
      </c>
      <c r="E172" s="1197"/>
      <c r="F172" s="1197"/>
      <c r="G172" s="1197"/>
      <c r="H172" s="1197"/>
      <c r="I172" s="1197"/>
      <c r="J172" s="1197"/>
      <c r="K172" s="1179"/>
      <c r="L172" s="1179"/>
      <c r="M172" s="523"/>
    </row>
    <row r="173" spans="1:13" ht="15.75" hidden="1">
      <c r="A173" s="421" t="s">
        <v>115</v>
      </c>
      <c r="B173" s="421"/>
      <c r="C173" s="413"/>
      <c r="D173" s="538"/>
      <c r="E173" s="538">
        <v>885923</v>
      </c>
      <c r="F173" s="538"/>
      <c r="G173" s="538">
        <v>131438</v>
      </c>
      <c r="H173" s="538"/>
      <c r="I173" s="538">
        <v>900603</v>
      </c>
      <c r="J173" s="538"/>
      <c r="K173" s="538">
        <v>4102035.7</v>
      </c>
      <c r="L173" s="538"/>
      <c r="M173" s="520"/>
    </row>
    <row r="174" spans="1:13" ht="15.75" hidden="1">
      <c r="A174" s="561"/>
      <c r="B174" s="561" t="s">
        <v>90</v>
      </c>
      <c r="C174" s="561"/>
      <c r="D174" s="561"/>
      <c r="E174" s="561"/>
      <c r="F174" s="561"/>
      <c r="G174" s="561"/>
      <c r="H174" s="561"/>
      <c r="I174" s="561"/>
      <c r="J174" s="561"/>
      <c r="K174" s="1182"/>
      <c r="L174" s="1182"/>
      <c r="M174" s="520"/>
    </row>
    <row r="175" spans="1:13" ht="15.75" hidden="1">
      <c r="A175" s="814" t="s">
        <v>67</v>
      </c>
      <c r="B175" s="815"/>
      <c r="C175" s="1180" t="s">
        <v>38</v>
      </c>
      <c r="D175" s="1186" t="s">
        <v>332</v>
      </c>
      <c r="E175" s="1186"/>
      <c r="F175" s="1186"/>
      <c r="G175" s="1186"/>
      <c r="H175" s="1186"/>
      <c r="I175" s="1186"/>
      <c r="J175" s="1186"/>
      <c r="K175" s="1186"/>
      <c r="L175" s="1186"/>
      <c r="M175" s="523"/>
    </row>
    <row r="176" spans="1:13" ht="15.75" hidden="1">
      <c r="A176" s="816"/>
      <c r="B176" s="817"/>
      <c r="C176" s="1180"/>
      <c r="D176" s="1187" t="s">
        <v>200</v>
      </c>
      <c r="E176" s="1188"/>
      <c r="F176" s="1188"/>
      <c r="G176" s="1188"/>
      <c r="H176" s="1188"/>
      <c r="I176" s="1188"/>
      <c r="J176" s="1189"/>
      <c r="K176" s="1173" t="s">
        <v>201</v>
      </c>
      <c r="L176" s="1173" t="s">
        <v>202</v>
      </c>
      <c r="M176" s="520"/>
    </row>
    <row r="177" spans="1:13" ht="15.75" hidden="1">
      <c r="A177" s="816"/>
      <c r="B177" s="817"/>
      <c r="C177" s="1180"/>
      <c r="D177" s="1181" t="s">
        <v>37</v>
      </c>
      <c r="E177" s="1183" t="s">
        <v>7</v>
      </c>
      <c r="F177" s="1184"/>
      <c r="G177" s="1184"/>
      <c r="H177" s="1184"/>
      <c r="I177" s="1184"/>
      <c r="J177" s="1185"/>
      <c r="K177" s="1190"/>
      <c r="L177" s="1174"/>
      <c r="M177" s="520"/>
    </row>
    <row r="178" spans="1:16" ht="15.75" hidden="1">
      <c r="A178" s="1198"/>
      <c r="B178" s="1199"/>
      <c r="C178" s="1180"/>
      <c r="D178" s="1181"/>
      <c r="E178" s="563" t="s">
        <v>203</v>
      </c>
      <c r="F178" s="563" t="s">
        <v>204</v>
      </c>
      <c r="G178" s="563" t="s">
        <v>205</v>
      </c>
      <c r="H178" s="563" t="s">
        <v>206</v>
      </c>
      <c r="I178" s="563" t="s">
        <v>338</v>
      </c>
      <c r="J178" s="563" t="s">
        <v>207</v>
      </c>
      <c r="K178" s="1191"/>
      <c r="L178" s="1175"/>
      <c r="M178" s="1170" t="s">
        <v>494</v>
      </c>
      <c r="N178" s="1170"/>
      <c r="O178" s="1170"/>
      <c r="P178" s="1170"/>
    </row>
    <row r="179" spans="1:16" ht="15" hidden="1">
      <c r="A179" s="1171" t="s">
        <v>6</v>
      </c>
      <c r="B179" s="1172"/>
      <c r="C179" s="564">
        <v>1</v>
      </c>
      <c r="D179" s="565">
        <v>2</v>
      </c>
      <c r="E179" s="564">
        <v>3</v>
      </c>
      <c r="F179" s="565">
        <v>4</v>
      </c>
      <c r="G179" s="564">
        <v>5</v>
      </c>
      <c r="H179" s="565">
        <v>6</v>
      </c>
      <c r="I179" s="564">
        <v>7</v>
      </c>
      <c r="J179" s="565">
        <v>8</v>
      </c>
      <c r="K179" s="564">
        <v>9</v>
      </c>
      <c r="L179" s="565">
        <v>10</v>
      </c>
      <c r="M179" s="566" t="s">
        <v>495</v>
      </c>
      <c r="N179" s="567" t="s">
        <v>498</v>
      </c>
      <c r="O179" s="567" t="s">
        <v>496</v>
      </c>
      <c r="P179" s="567" t="s">
        <v>497</v>
      </c>
    </row>
    <row r="180" spans="1:16" ht="24.75" customHeight="1" hidden="1">
      <c r="A180" s="533" t="s">
        <v>0</v>
      </c>
      <c r="B180" s="534" t="s">
        <v>127</v>
      </c>
      <c r="C180" s="535">
        <f>C181+C182</f>
        <v>18825447</v>
      </c>
      <c r="D180" s="535">
        <f aca="true" t="shared" si="33" ref="D180:L180">D181+D182</f>
        <v>2403583</v>
      </c>
      <c r="E180" s="535">
        <f t="shared" si="33"/>
        <v>1170412</v>
      </c>
      <c r="F180" s="535">
        <f t="shared" si="33"/>
        <v>0</v>
      </c>
      <c r="G180" s="535">
        <f t="shared" si="33"/>
        <v>131438</v>
      </c>
      <c r="H180" s="535">
        <f t="shared" si="33"/>
        <v>651569</v>
      </c>
      <c r="I180" s="535">
        <f t="shared" si="33"/>
        <v>276284</v>
      </c>
      <c r="J180" s="535">
        <f t="shared" si="33"/>
        <v>173880</v>
      </c>
      <c r="K180" s="535">
        <f t="shared" si="33"/>
        <v>2849581</v>
      </c>
      <c r="L180" s="535">
        <f t="shared" si="33"/>
        <v>13572283</v>
      </c>
      <c r="M180" s="535" t="e">
        <f>'03'!#REF!+'04'!#REF!</f>
        <v>#REF!</v>
      </c>
      <c r="N180" s="535" t="e">
        <f>C180-M180</f>
        <v>#REF!</v>
      </c>
      <c r="O180" s="535" t="e">
        <f>'07'!#REF!</f>
        <v>#REF!</v>
      </c>
      <c r="P180" s="535" t="e">
        <f>C180-O180</f>
        <v>#REF!</v>
      </c>
    </row>
    <row r="181" spans="1:16" ht="24.75" customHeight="1" hidden="1">
      <c r="A181" s="536">
        <v>1</v>
      </c>
      <c r="B181" s="537" t="s">
        <v>128</v>
      </c>
      <c r="C181" s="535">
        <f>D181+K181+L181</f>
        <v>6020000</v>
      </c>
      <c r="D181" s="535">
        <f>E181+F181+G181+H181+I181+J181</f>
        <v>1917964</v>
      </c>
      <c r="E181" s="538">
        <v>885923</v>
      </c>
      <c r="F181" s="538">
        <v>0</v>
      </c>
      <c r="G181" s="538">
        <v>131438</v>
      </c>
      <c r="H181" s="538">
        <v>649319</v>
      </c>
      <c r="I181" s="538">
        <v>251284</v>
      </c>
      <c r="J181" s="538">
        <v>0</v>
      </c>
      <c r="K181" s="538">
        <v>442933</v>
      </c>
      <c r="L181" s="538">
        <v>3659103</v>
      </c>
      <c r="M181" s="538" t="e">
        <f>'03'!#REF!+'04'!#REF!</f>
        <v>#REF!</v>
      </c>
      <c r="N181" s="538" t="e">
        <f aca="true" t="shared" si="34" ref="N181:N195">C181-M181</f>
        <v>#REF!</v>
      </c>
      <c r="O181" s="538" t="e">
        <f>'07'!#REF!</f>
        <v>#REF!</v>
      </c>
      <c r="P181" s="538" t="e">
        <f aca="true" t="shared" si="35" ref="P181:P195">C181-O181</f>
        <v>#REF!</v>
      </c>
    </row>
    <row r="182" spans="1:16" ht="24.75" customHeight="1" hidden="1">
      <c r="A182" s="536">
        <v>2</v>
      </c>
      <c r="B182" s="537" t="s">
        <v>129</v>
      </c>
      <c r="C182" s="535">
        <f>D182+K182+L182</f>
        <v>12805447</v>
      </c>
      <c r="D182" s="535">
        <f>E182+F182+G182+H182+I182+J182</f>
        <v>485619</v>
      </c>
      <c r="E182" s="538">
        <v>284489</v>
      </c>
      <c r="F182" s="538">
        <v>0</v>
      </c>
      <c r="G182" s="538">
        <v>0</v>
      </c>
      <c r="H182" s="538">
        <v>2250</v>
      </c>
      <c r="I182" s="538">
        <v>25000</v>
      </c>
      <c r="J182" s="538">
        <v>173880</v>
      </c>
      <c r="K182" s="538">
        <v>2406648</v>
      </c>
      <c r="L182" s="538">
        <v>9913180</v>
      </c>
      <c r="M182" s="538" t="e">
        <f>'03'!#REF!+'04'!#REF!</f>
        <v>#REF!</v>
      </c>
      <c r="N182" s="538" t="e">
        <f t="shared" si="34"/>
        <v>#REF!</v>
      </c>
      <c r="O182" s="538" t="e">
        <f>'07'!#REF!</f>
        <v>#REF!</v>
      </c>
      <c r="P182" s="538" t="e">
        <f t="shared" si="35"/>
        <v>#REF!</v>
      </c>
    </row>
    <row r="183" spans="1:16" ht="24.75" customHeight="1" hidden="1">
      <c r="A183" s="540" t="s">
        <v>1</v>
      </c>
      <c r="B183" s="541" t="s">
        <v>130</v>
      </c>
      <c r="C183" s="535">
        <f>D183+K183+L183</f>
        <v>111980</v>
      </c>
      <c r="D183" s="535">
        <f>E183+F183+G183+H183+I183+J183</f>
        <v>10580</v>
      </c>
      <c r="E183" s="538">
        <v>10580</v>
      </c>
      <c r="F183" s="538">
        <v>0</v>
      </c>
      <c r="G183" s="538">
        <v>0</v>
      </c>
      <c r="H183" s="538">
        <v>0</v>
      </c>
      <c r="I183" s="538">
        <v>0</v>
      </c>
      <c r="J183" s="538">
        <v>0</v>
      </c>
      <c r="K183" s="538">
        <v>0</v>
      </c>
      <c r="L183" s="538">
        <v>101400</v>
      </c>
      <c r="M183" s="538" t="e">
        <f>'03'!#REF!+'04'!#REF!</f>
        <v>#REF!</v>
      </c>
      <c r="N183" s="538" t="e">
        <f t="shared" si="34"/>
        <v>#REF!</v>
      </c>
      <c r="O183" s="538" t="e">
        <f>'07'!#REF!</f>
        <v>#REF!</v>
      </c>
      <c r="P183" s="538" t="e">
        <f t="shared" si="35"/>
        <v>#REF!</v>
      </c>
    </row>
    <row r="184" spans="1:16" ht="24.75" customHeight="1" hidden="1">
      <c r="A184" s="540" t="s">
        <v>9</v>
      </c>
      <c r="B184" s="541" t="s">
        <v>131</v>
      </c>
      <c r="C184" s="535">
        <f>D184+K184+L184</f>
        <v>0</v>
      </c>
      <c r="D184" s="535">
        <f>E184+F184+G184+H184+I184+J184</f>
        <v>0</v>
      </c>
      <c r="E184" s="538">
        <v>0</v>
      </c>
      <c r="F184" s="538">
        <v>0</v>
      </c>
      <c r="G184" s="538">
        <v>0</v>
      </c>
      <c r="H184" s="538">
        <v>0</v>
      </c>
      <c r="I184" s="538">
        <v>0</v>
      </c>
      <c r="J184" s="538">
        <v>0</v>
      </c>
      <c r="K184" s="538">
        <v>0</v>
      </c>
      <c r="L184" s="538">
        <v>0</v>
      </c>
      <c r="M184" s="538" t="e">
        <f>'03'!#REF!+'04'!#REF!</f>
        <v>#REF!</v>
      </c>
      <c r="N184" s="538" t="e">
        <f t="shared" si="34"/>
        <v>#REF!</v>
      </c>
      <c r="O184" s="538" t="e">
        <f>'07'!#REF!</f>
        <v>#REF!</v>
      </c>
      <c r="P184" s="538" t="e">
        <f t="shared" si="35"/>
        <v>#REF!</v>
      </c>
    </row>
    <row r="185" spans="1:16" ht="24.75" customHeight="1" hidden="1">
      <c r="A185" s="540" t="s">
        <v>132</v>
      </c>
      <c r="B185" s="541" t="s">
        <v>133</v>
      </c>
      <c r="C185" s="535">
        <f>C186+C195</f>
        <v>18713467</v>
      </c>
      <c r="D185" s="535">
        <f aca="true" t="shared" si="36" ref="D185:L185">D186+D195</f>
        <v>2393003</v>
      </c>
      <c r="E185" s="535">
        <f t="shared" si="36"/>
        <v>1159832</v>
      </c>
      <c r="F185" s="535">
        <f t="shared" si="36"/>
        <v>0</v>
      </c>
      <c r="G185" s="535">
        <f t="shared" si="36"/>
        <v>131438</v>
      </c>
      <c r="H185" s="535">
        <f t="shared" si="36"/>
        <v>651569</v>
      </c>
      <c r="I185" s="535">
        <f t="shared" si="36"/>
        <v>276284</v>
      </c>
      <c r="J185" s="535">
        <f t="shared" si="36"/>
        <v>173880</v>
      </c>
      <c r="K185" s="535">
        <f t="shared" si="36"/>
        <v>2849581</v>
      </c>
      <c r="L185" s="535">
        <f t="shared" si="36"/>
        <v>13470883</v>
      </c>
      <c r="M185" s="535" t="e">
        <f>'03'!#REF!+'04'!#REF!</f>
        <v>#REF!</v>
      </c>
      <c r="N185" s="535" t="e">
        <f t="shared" si="34"/>
        <v>#REF!</v>
      </c>
      <c r="O185" s="535" t="e">
        <f>'07'!#REF!</f>
        <v>#REF!</v>
      </c>
      <c r="P185" s="535" t="e">
        <f t="shared" si="35"/>
        <v>#REF!</v>
      </c>
    </row>
    <row r="186" spans="1:16" ht="24.75" customHeight="1" hidden="1">
      <c r="A186" s="540" t="s">
        <v>51</v>
      </c>
      <c r="B186" s="542" t="s">
        <v>134</v>
      </c>
      <c r="C186" s="535">
        <f>SUM(C187:C194)</f>
        <v>16624101</v>
      </c>
      <c r="D186" s="535">
        <f aca="true" t="shared" si="37" ref="D186:L186">SUM(D187:D194)</f>
        <v>670472</v>
      </c>
      <c r="E186" s="535">
        <f t="shared" si="37"/>
        <v>468342</v>
      </c>
      <c r="F186" s="535">
        <f t="shared" si="37"/>
        <v>0</v>
      </c>
      <c r="G186" s="535">
        <f t="shared" si="37"/>
        <v>1000</v>
      </c>
      <c r="H186" s="535">
        <f t="shared" si="37"/>
        <v>2250</v>
      </c>
      <c r="I186" s="535">
        <f t="shared" si="37"/>
        <v>25000</v>
      </c>
      <c r="J186" s="535">
        <f t="shared" si="37"/>
        <v>173880</v>
      </c>
      <c r="K186" s="535">
        <f t="shared" si="37"/>
        <v>2849581</v>
      </c>
      <c r="L186" s="535">
        <f t="shared" si="37"/>
        <v>13104048</v>
      </c>
      <c r="M186" s="535" t="e">
        <f>'03'!#REF!+'04'!#REF!</f>
        <v>#REF!</v>
      </c>
      <c r="N186" s="535" t="e">
        <f t="shared" si="34"/>
        <v>#REF!</v>
      </c>
      <c r="O186" s="535" t="e">
        <f>'07'!#REF!</f>
        <v>#REF!</v>
      </c>
      <c r="P186" s="535" t="e">
        <f t="shared" si="35"/>
        <v>#REF!</v>
      </c>
    </row>
    <row r="187" spans="1:16" ht="24.75" customHeight="1" hidden="1">
      <c r="A187" s="536" t="s">
        <v>53</v>
      </c>
      <c r="B187" s="537" t="s">
        <v>135</v>
      </c>
      <c r="C187" s="535">
        <f aca="true" t="shared" si="38" ref="C187:C195">D187+K187+L187</f>
        <v>2436657</v>
      </c>
      <c r="D187" s="535">
        <f aca="true" t="shared" si="39" ref="D187:D195">E187+F187+G187+H187+I187+J187</f>
        <v>272204</v>
      </c>
      <c r="E187" s="538">
        <v>124700</v>
      </c>
      <c r="F187" s="538">
        <v>0</v>
      </c>
      <c r="G187" s="538">
        <v>1000</v>
      </c>
      <c r="H187" s="538">
        <v>2250</v>
      </c>
      <c r="I187" s="538">
        <v>5000</v>
      </c>
      <c r="J187" s="538">
        <v>139254</v>
      </c>
      <c r="K187" s="538">
        <v>34708</v>
      </c>
      <c r="L187" s="538">
        <v>2129745</v>
      </c>
      <c r="M187" s="538" t="e">
        <f>'03'!#REF!+'04'!#REF!</f>
        <v>#REF!</v>
      </c>
      <c r="N187" s="538" t="e">
        <f t="shared" si="34"/>
        <v>#REF!</v>
      </c>
      <c r="O187" s="538" t="e">
        <f>'07'!#REF!</f>
        <v>#REF!</v>
      </c>
      <c r="P187" s="538" t="e">
        <f t="shared" si="35"/>
        <v>#REF!</v>
      </c>
    </row>
    <row r="188" spans="1:16" ht="24.75" customHeight="1" hidden="1">
      <c r="A188" s="536" t="s">
        <v>54</v>
      </c>
      <c r="B188" s="537" t="s">
        <v>136</v>
      </c>
      <c r="C188" s="535">
        <f t="shared" si="38"/>
        <v>418123</v>
      </c>
      <c r="D188" s="535">
        <f t="shared" si="39"/>
        <v>200</v>
      </c>
      <c r="E188" s="538">
        <v>200</v>
      </c>
      <c r="F188" s="538">
        <v>0</v>
      </c>
      <c r="G188" s="538">
        <v>0</v>
      </c>
      <c r="H188" s="538">
        <v>0</v>
      </c>
      <c r="I188" s="538">
        <v>0</v>
      </c>
      <c r="J188" s="538">
        <v>0</v>
      </c>
      <c r="K188" s="538">
        <v>0</v>
      </c>
      <c r="L188" s="538">
        <v>417923</v>
      </c>
      <c r="M188" s="538" t="e">
        <f>'03'!#REF!+'04'!#REF!</f>
        <v>#REF!</v>
      </c>
      <c r="N188" s="538" t="e">
        <f t="shared" si="34"/>
        <v>#REF!</v>
      </c>
      <c r="O188" s="538" t="e">
        <f>'07'!#REF!</f>
        <v>#REF!</v>
      </c>
      <c r="P188" s="538" t="e">
        <f t="shared" si="35"/>
        <v>#REF!</v>
      </c>
    </row>
    <row r="189" spans="1:16" ht="24.75" customHeight="1" hidden="1">
      <c r="A189" s="536" t="s">
        <v>137</v>
      </c>
      <c r="B189" s="537" t="s">
        <v>196</v>
      </c>
      <c r="C189" s="535">
        <f t="shared" si="38"/>
        <v>0</v>
      </c>
      <c r="D189" s="535">
        <f t="shared" si="39"/>
        <v>0</v>
      </c>
      <c r="E189" s="538">
        <v>0</v>
      </c>
      <c r="F189" s="538">
        <v>0</v>
      </c>
      <c r="G189" s="538">
        <v>0</v>
      </c>
      <c r="H189" s="538">
        <v>0</v>
      </c>
      <c r="I189" s="538">
        <v>0</v>
      </c>
      <c r="J189" s="538">
        <v>0</v>
      </c>
      <c r="K189" s="538">
        <v>0</v>
      </c>
      <c r="L189" s="538">
        <v>0</v>
      </c>
      <c r="M189" s="538" t="e">
        <f>'03'!#REF!</f>
        <v>#REF!</v>
      </c>
      <c r="N189" s="538" t="e">
        <f t="shared" si="34"/>
        <v>#REF!</v>
      </c>
      <c r="O189" s="538" t="e">
        <f>'07'!#REF!</f>
        <v>#REF!</v>
      </c>
      <c r="P189" s="538" t="e">
        <f t="shared" si="35"/>
        <v>#REF!</v>
      </c>
    </row>
    <row r="190" spans="1:16" ht="24.75" customHeight="1" hidden="1">
      <c r="A190" s="536" t="s">
        <v>139</v>
      </c>
      <c r="B190" s="537" t="s">
        <v>138</v>
      </c>
      <c r="C190" s="535">
        <f t="shared" si="38"/>
        <v>13654985</v>
      </c>
      <c r="D190" s="535">
        <f t="shared" si="39"/>
        <v>398068</v>
      </c>
      <c r="E190" s="538">
        <v>343442</v>
      </c>
      <c r="F190" s="538">
        <v>0</v>
      </c>
      <c r="G190" s="538">
        <v>0</v>
      </c>
      <c r="H190" s="538">
        <v>0</v>
      </c>
      <c r="I190" s="538">
        <v>20000</v>
      </c>
      <c r="J190" s="538">
        <v>34626</v>
      </c>
      <c r="K190" s="538">
        <v>2814873</v>
      </c>
      <c r="L190" s="538">
        <v>10442044</v>
      </c>
      <c r="M190" s="538" t="e">
        <f>'03'!#REF!+'04'!#REF!</f>
        <v>#REF!</v>
      </c>
      <c r="N190" s="538" t="e">
        <f t="shared" si="34"/>
        <v>#REF!</v>
      </c>
      <c r="O190" s="538" t="e">
        <f>'07'!#REF!</f>
        <v>#REF!</v>
      </c>
      <c r="P190" s="538" t="e">
        <f t="shared" si="35"/>
        <v>#REF!</v>
      </c>
    </row>
    <row r="191" spans="1:16" ht="24.75" customHeight="1" hidden="1">
      <c r="A191" s="536" t="s">
        <v>141</v>
      </c>
      <c r="B191" s="537" t="s">
        <v>140</v>
      </c>
      <c r="C191" s="535">
        <f t="shared" si="38"/>
        <v>0</v>
      </c>
      <c r="D191" s="535">
        <f t="shared" si="39"/>
        <v>0</v>
      </c>
      <c r="E191" s="538">
        <v>0</v>
      </c>
      <c r="F191" s="538">
        <v>0</v>
      </c>
      <c r="G191" s="538">
        <v>0</v>
      </c>
      <c r="H191" s="538">
        <v>0</v>
      </c>
      <c r="I191" s="538">
        <v>0</v>
      </c>
      <c r="J191" s="538">
        <v>0</v>
      </c>
      <c r="K191" s="538">
        <v>0</v>
      </c>
      <c r="L191" s="538">
        <v>0</v>
      </c>
      <c r="M191" s="538" t="e">
        <f>'03'!#REF!+'04'!#REF!</f>
        <v>#REF!</v>
      </c>
      <c r="N191" s="538" t="e">
        <f t="shared" si="34"/>
        <v>#REF!</v>
      </c>
      <c r="O191" s="538" t="e">
        <f>'07'!#REF!</f>
        <v>#REF!</v>
      </c>
      <c r="P191" s="538" t="e">
        <f t="shared" si="35"/>
        <v>#REF!</v>
      </c>
    </row>
    <row r="192" spans="1:16" ht="24.75" customHeight="1" hidden="1">
      <c r="A192" s="536" t="s">
        <v>143</v>
      </c>
      <c r="B192" s="537" t="s">
        <v>142</v>
      </c>
      <c r="C192" s="535">
        <f t="shared" si="38"/>
        <v>0</v>
      </c>
      <c r="D192" s="535">
        <f t="shared" si="39"/>
        <v>0</v>
      </c>
      <c r="E192" s="538">
        <v>0</v>
      </c>
      <c r="F192" s="538">
        <v>0</v>
      </c>
      <c r="G192" s="538">
        <v>0</v>
      </c>
      <c r="H192" s="538">
        <v>0</v>
      </c>
      <c r="I192" s="538">
        <v>0</v>
      </c>
      <c r="J192" s="538">
        <v>0</v>
      </c>
      <c r="K192" s="538">
        <v>0</v>
      </c>
      <c r="L192" s="538">
        <v>0</v>
      </c>
      <c r="M192" s="538" t="e">
        <f>'03'!#REF!+'04'!#REF!</f>
        <v>#REF!</v>
      </c>
      <c r="N192" s="538" t="e">
        <f t="shared" si="34"/>
        <v>#REF!</v>
      </c>
      <c r="O192" s="538" t="e">
        <f>'07'!#REF!</f>
        <v>#REF!</v>
      </c>
      <c r="P192" s="538" t="e">
        <f t="shared" si="35"/>
        <v>#REF!</v>
      </c>
    </row>
    <row r="193" spans="1:16" ht="24.75" customHeight="1" hidden="1">
      <c r="A193" s="536" t="s">
        <v>145</v>
      </c>
      <c r="B193" s="543" t="s">
        <v>144</v>
      </c>
      <c r="C193" s="535">
        <f t="shared" si="38"/>
        <v>0</v>
      </c>
      <c r="D193" s="535">
        <f t="shared" si="39"/>
        <v>0</v>
      </c>
      <c r="E193" s="538">
        <v>0</v>
      </c>
      <c r="F193" s="538">
        <v>0</v>
      </c>
      <c r="G193" s="538">
        <v>0</v>
      </c>
      <c r="H193" s="538">
        <v>0</v>
      </c>
      <c r="I193" s="538">
        <v>0</v>
      </c>
      <c r="J193" s="538">
        <v>0</v>
      </c>
      <c r="K193" s="538">
        <v>0</v>
      </c>
      <c r="L193" s="538">
        <v>0</v>
      </c>
      <c r="M193" s="538" t="e">
        <f>'03'!#REF!+'04'!#REF!</f>
        <v>#REF!</v>
      </c>
      <c r="N193" s="538" t="e">
        <f t="shared" si="34"/>
        <v>#REF!</v>
      </c>
      <c r="O193" s="538" t="e">
        <f>'07'!#REF!</f>
        <v>#REF!</v>
      </c>
      <c r="P193" s="538" t="e">
        <f t="shared" si="35"/>
        <v>#REF!</v>
      </c>
    </row>
    <row r="194" spans="1:16" ht="24.75" customHeight="1" hidden="1">
      <c r="A194" s="536" t="s">
        <v>180</v>
      </c>
      <c r="B194" s="537" t="s">
        <v>146</v>
      </c>
      <c r="C194" s="535">
        <f t="shared" si="38"/>
        <v>114336</v>
      </c>
      <c r="D194" s="535">
        <f t="shared" si="39"/>
        <v>0</v>
      </c>
      <c r="E194" s="538">
        <v>0</v>
      </c>
      <c r="F194" s="538">
        <v>0</v>
      </c>
      <c r="G194" s="538">
        <v>0</v>
      </c>
      <c r="H194" s="538">
        <v>0</v>
      </c>
      <c r="I194" s="538">
        <v>0</v>
      </c>
      <c r="J194" s="538">
        <v>0</v>
      </c>
      <c r="K194" s="538">
        <v>0</v>
      </c>
      <c r="L194" s="538">
        <v>114336</v>
      </c>
      <c r="M194" s="538" t="e">
        <f>'03'!#REF!+'04'!#REF!</f>
        <v>#REF!</v>
      </c>
      <c r="N194" s="538" t="e">
        <f t="shared" si="34"/>
        <v>#REF!</v>
      </c>
      <c r="O194" s="538" t="e">
        <f>'07'!#REF!</f>
        <v>#REF!</v>
      </c>
      <c r="P194" s="538" t="e">
        <f t="shared" si="35"/>
        <v>#REF!</v>
      </c>
    </row>
    <row r="195" spans="1:16" ht="24.75" customHeight="1" hidden="1">
      <c r="A195" s="540" t="s">
        <v>52</v>
      </c>
      <c r="B195" s="541" t="s">
        <v>147</v>
      </c>
      <c r="C195" s="535">
        <f t="shared" si="38"/>
        <v>2089366</v>
      </c>
      <c r="D195" s="535">
        <f t="shared" si="39"/>
        <v>1722531</v>
      </c>
      <c r="E195" s="538">
        <v>691490</v>
      </c>
      <c r="F195" s="538">
        <v>0</v>
      </c>
      <c r="G195" s="538">
        <v>130438</v>
      </c>
      <c r="H195" s="538">
        <v>649319</v>
      </c>
      <c r="I195" s="538">
        <v>251284</v>
      </c>
      <c r="J195" s="538">
        <v>0</v>
      </c>
      <c r="K195" s="538">
        <v>0</v>
      </c>
      <c r="L195" s="538">
        <v>366835</v>
      </c>
      <c r="M195" s="535" t="e">
        <f>'03'!#REF!+'04'!#REF!</f>
        <v>#REF!</v>
      </c>
      <c r="N195" s="535" t="e">
        <f t="shared" si="34"/>
        <v>#REF!</v>
      </c>
      <c r="O195" s="535" t="e">
        <f>'07'!#REF!</f>
        <v>#REF!</v>
      </c>
      <c r="P195" s="535" t="e">
        <f t="shared" si="35"/>
        <v>#REF!</v>
      </c>
    </row>
    <row r="196" spans="1:16" ht="24.75" customHeight="1" hidden="1">
      <c r="A196" s="544" t="s">
        <v>72</v>
      </c>
      <c r="B196" s="545" t="s">
        <v>208</v>
      </c>
      <c r="C196" s="568">
        <f>(C187+C188+C189)/C186</f>
        <v>0.17172537630756696</v>
      </c>
      <c r="D196" s="569">
        <f aca="true" t="shared" si="40" ref="D196:L196">(D187+D188+D189)/D186</f>
        <v>0.40628691429321434</v>
      </c>
      <c r="E196" s="570">
        <f t="shared" si="40"/>
        <v>0.2666854563545443</v>
      </c>
      <c r="F196" s="570" t="e">
        <f t="shared" si="40"/>
        <v>#DIV/0!</v>
      </c>
      <c r="G196" s="570">
        <f t="shared" si="40"/>
        <v>1</v>
      </c>
      <c r="H196" s="570">
        <f t="shared" si="40"/>
        <v>1</v>
      </c>
      <c r="I196" s="570">
        <f t="shared" si="40"/>
        <v>0.2</v>
      </c>
      <c r="J196" s="570">
        <f t="shared" si="40"/>
        <v>0.8008626639061421</v>
      </c>
      <c r="K196" s="570">
        <f t="shared" si="40"/>
        <v>0.012180036293055014</v>
      </c>
      <c r="L196" s="570">
        <f t="shared" si="40"/>
        <v>0.19441839651381007</v>
      </c>
      <c r="M196" s="417"/>
      <c r="N196" s="546"/>
      <c r="O196" s="546"/>
      <c r="P196" s="546"/>
    </row>
    <row r="197" spans="1:16" ht="17.25" hidden="1">
      <c r="A197" s="1200" t="s">
        <v>492</v>
      </c>
      <c r="B197" s="1200"/>
      <c r="C197" s="538">
        <f>C180-C183-C184-C185</f>
        <v>0</v>
      </c>
      <c r="D197" s="538">
        <f aca="true" t="shared" si="41" ref="D197:L197">D180-D183-D184-D185</f>
        <v>0</v>
      </c>
      <c r="E197" s="538">
        <f t="shared" si="41"/>
        <v>0</v>
      </c>
      <c r="F197" s="538">
        <f t="shared" si="41"/>
        <v>0</v>
      </c>
      <c r="G197" s="538">
        <f t="shared" si="41"/>
        <v>0</v>
      </c>
      <c r="H197" s="538">
        <f t="shared" si="41"/>
        <v>0</v>
      </c>
      <c r="I197" s="538">
        <f t="shared" si="41"/>
        <v>0</v>
      </c>
      <c r="J197" s="538">
        <f t="shared" si="41"/>
        <v>0</v>
      </c>
      <c r="K197" s="538">
        <f t="shared" si="41"/>
        <v>0</v>
      </c>
      <c r="L197" s="538">
        <f t="shared" si="41"/>
        <v>0</v>
      </c>
      <c r="M197" s="417"/>
      <c r="N197" s="546"/>
      <c r="O197" s="546"/>
      <c r="P197" s="546"/>
    </row>
    <row r="198" spans="1:16" ht="17.25" hidden="1">
      <c r="A198" s="1195" t="s">
        <v>493</v>
      </c>
      <c r="B198" s="1195"/>
      <c r="C198" s="538">
        <f>C185-C186-C195</f>
        <v>0</v>
      </c>
      <c r="D198" s="538">
        <f aca="true" t="shared" si="42" ref="D198:L198">D185-D186-D195</f>
        <v>0</v>
      </c>
      <c r="E198" s="538">
        <f t="shared" si="42"/>
        <v>0</v>
      </c>
      <c r="F198" s="538">
        <f t="shared" si="42"/>
        <v>0</v>
      </c>
      <c r="G198" s="538">
        <f t="shared" si="42"/>
        <v>0</v>
      </c>
      <c r="H198" s="538">
        <f t="shared" si="42"/>
        <v>0</v>
      </c>
      <c r="I198" s="538">
        <f t="shared" si="42"/>
        <v>0</v>
      </c>
      <c r="J198" s="538">
        <f t="shared" si="42"/>
        <v>0</v>
      </c>
      <c r="K198" s="538">
        <f t="shared" si="42"/>
        <v>0</v>
      </c>
      <c r="L198" s="538">
        <f t="shared" si="42"/>
        <v>0</v>
      </c>
      <c r="M198" s="417"/>
      <c r="N198" s="546"/>
      <c r="O198" s="546"/>
      <c r="P198" s="546"/>
    </row>
    <row r="199" spans="1:16" ht="18.75" hidden="1">
      <c r="A199" s="520"/>
      <c r="B199" s="571" t="s">
        <v>512</v>
      </c>
      <c r="C199" s="571"/>
      <c r="D199" s="572"/>
      <c r="E199" s="572"/>
      <c r="F199" s="572"/>
      <c r="G199" s="1192" t="s">
        <v>512</v>
      </c>
      <c r="H199" s="1192"/>
      <c r="I199" s="1192"/>
      <c r="J199" s="1192"/>
      <c r="K199" s="1192"/>
      <c r="L199" s="1192"/>
      <c r="M199" s="523"/>
      <c r="N199" s="523"/>
      <c r="O199" s="523"/>
      <c r="P199" s="523"/>
    </row>
    <row r="200" spans="1:16" ht="18.75" hidden="1">
      <c r="A200" s="1193" t="s">
        <v>4</v>
      </c>
      <c r="B200" s="1193"/>
      <c r="C200" s="1193"/>
      <c r="D200" s="1193"/>
      <c r="E200" s="572"/>
      <c r="F200" s="572"/>
      <c r="G200" s="573"/>
      <c r="H200" s="1194" t="s">
        <v>513</v>
      </c>
      <c r="I200" s="1194"/>
      <c r="J200" s="1194"/>
      <c r="K200" s="1194"/>
      <c r="L200" s="1194"/>
      <c r="M200" s="523"/>
      <c r="N200" s="523"/>
      <c r="O200" s="523"/>
      <c r="P200" s="523"/>
    </row>
    <row r="201" ht="15" hidden="1"/>
    <row r="202" ht="15" hidden="1"/>
    <row r="203" ht="15" hidden="1"/>
    <row r="204" ht="15" hidden="1"/>
    <row r="205" ht="15" hidden="1"/>
    <row r="206" ht="15" hidden="1"/>
    <row r="207" ht="15" hidden="1"/>
    <row r="208" ht="15" hidden="1"/>
    <row r="209" ht="15" hidden="1"/>
    <row r="210" spans="1:13" ht="16.5" hidden="1">
      <c r="A210" s="1176" t="s">
        <v>33</v>
      </c>
      <c r="B210" s="1177"/>
      <c r="C210" s="560"/>
      <c r="D210" s="1178" t="s">
        <v>75</v>
      </c>
      <c r="E210" s="1178"/>
      <c r="F210" s="1178"/>
      <c r="G210" s="1178"/>
      <c r="H210" s="1178"/>
      <c r="I210" s="1178"/>
      <c r="J210" s="1178"/>
      <c r="K210" s="1179"/>
      <c r="L210" s="1179"/>
      <c r="M210" s="523"/>
    </row>
    <row r="211" spans="1:13" ht="16.5" hidden="1">
      <c r="A211" s="1149" t="s">
        <v>336</v>
      </c>
      <c r="B211" s="1149"/>
      <c r="C211" s="1149"/>
      <c r="D211" s="1178" t="s">
        <v>209</v>
      </c>
      <c r="E211" s="1178"/>
      <c r="F211" s="1178"/>
      <c r="G211" s="1178"/>
      <c r="H211" s="1178"/>
      <c r="I211" s="1178"/>
      <c r="J211" s="1178"/>
      <c r="K211" s="1196" t="s">
        <v>503</v>
      </c>
      <c r="L211" s="1196"/>
      <c r="M211" s="520"/>
    </row>
    <row r="212" spans="1:13" ht="16.5" hidden="1">
      <c r="A212" s="1149" t="s">
        <v>337</v>
      </c>
      <c r="B212" s="1149"/>
      <c r="C212" s="407"/>
      <c r="D212" s="1197" t="s">
        <v>11</v>
      </c>
      <c r="E212" s="1197"/>
      <c r="F212" s="1197"/>
      <c r="G212" s="1197"/>
      <c r="H212" s="1197"/>
      <c r="I212" s="1197"/>
      <c r="J212" s="1197"/>
      <c r="K212" s="1179"/>
      <c r="L212" s="1179"/>
      <c r="M212" s="523"/>
    </row>
    <row r="213" spans="1:13" ht="15.75" hidden="1">
      <c r="A213" s="421" t="s">
        <v>115</v>
      </c>
      <c r="B213" s="421"/>
      <c r="C213" s="413"/>
      <c r="D213" s="561"/>
      <c r="E213" s="561"/>
      <c r="F213" s="562"/>
      <c r="G213" s="562"/>
      <c r="H213" s="562"/>
      <c r="I213" s="562"/>
      <c r="J213" s="562"/>
      <c r="K213" s="1201"/>
      <c r="L213" s="1201"/>
      <c r="M213" s="520"/>
    </row>
    <row r="214" spans="1:13" ht="15.75" hidden="1">
      <c r="A214" s="561"/>
      <c r="B214" s="561" t="s">
        <v>90</v>
      </c>
      <c r="C214" s="561"/>
      <c r="D214" s="561"/>
      <c r="E214" s="561"/>
      <c r="F214" s="561"/>
      <c r="G214" s="561"/>
      <c r="H214" s="561"/>
      <c r="I214" s="561"/>
      <c r="J214" s="561"/>
      <c r="K214" s="1182"/>
      <c r="L214" s="1182"/>
      <c r="M214" s="520"/>
    </row>
    <row r="215" spans="1:13" ht="15.75" hidden="1">
      <c r="A215" s="814" t="s">
        <v>67</v>
      </c>
      <c r="B215" s="815"/>
      <c r="C215" s="1180" t="s">
        <v>38</v>
      </c>
      <c r="D215" s="1186" t="s">
        <v>332</v>
      </c>
      <c r="E215" s="1186"/>
      <c r="F215" s="1186"/>
      <c r="G215" s="1186"/>
      <c r="H215" s="1186"/>
      <c r="I215" s="1186"/>
      <c r="J215" s="1186"/>
      <c r="K215" s="1186"/>
      <c r="L215" s="1186"/>
      <c r="M215" s="523"/>
    </row>
    <row r="216" spans="1:13" ht="15.75" hidden="1">
      <c r="A216" s="816"/>
      <c r="B216" s="817"/>
      <c r="C216" s="1180"/>
      <c r="D216" s="1187" t="s">
        <v>200</v>
      </c>
      <c r="E216" s="1188"/>
      <c r="F216" s="1188"/>
      <c r="G216" s="1188"/>
      <c r="H216" s="1188"/>
      <c r="I216" s="1188"/>
      <c r="J216" s="1189"/>
      <c r="K216" s="1173" t="s">
        <v>201</v>
      </c>
      <c r="L216" s="1173" t="s">
        <v>202</v>
      </c>
      <c r="M216" s="520"/>
    </row>
    <row r="217" spans="1:13" ht="15.75" hidden="1">
      <c r="A217" s="816"/>
      <c r="B217" s="817"/>
      <c r="C217" s="1180"/>
      <c r="D217" s="1181" t="s">
        <v>37</v>
      </c>
      <c r="E217" s="1183" t="s">
        <v>7</v>
      </c>
      <c r="F217" s="1184"/>
      <c r="G217" s="1184"/>
      <c r="H217" s="1184"/>
      <c r="I217" s="1184"/>
      <c r="J217" s="1185"/>
      <c r="K217" s="1190"/>
      <c r="L217" s="1174"/>
      <c r="M217" s="520"/>
    </row>
    <row r="218" spans="1:16" ht="15.75" hidden="1">
      <c r="A218" s="1198"/>
      <c r="B218" s="1199"/>
      <c r="C218" s="1180"/>
      <c r="D218" s="1181"/>
      <c r="E218" s="563" t="s">
        <v>203</v>
      </c>
      <c r="F218" s="563" t="s">
        <v>204</v>
      </c>
      <c r="G218" s="563" t="s">
        <v>205</v>
      </c>
      <c r="H218" s="563" t="s">
        <v>206</v>
      </c>
      <c r="I218" s="563" t="s">
        <v>338</v>
      </c>
      <c r="J218" s="563" t="s">
        <v>207</v>
      </c>
      <c r="K218" s="1191"/>
      <c r="L218" s="1175"/>
      <c r="M218" s="1170" t="s">
        <v>494</v>
      </c>
      <c r="N218" s="1170"/>
      <c r="O218" s="1170"/>
      <c r="P218" s="1170"/>
    </row>
    <row r="219" spans="1:16" ht="15" hidden="1">
      <c r="A219" s="1171" t="s">
        <v>6</v>
      </c>
      <c r="B219" s="1172"/>
      <c r="C219" s="564">
        <v>1</v>
      </c>
      <c r="D219" s="565">
        <v>2</v>
      </c>
      <c r="E219" s="564">
        <v>3</v>
      </c>
      <c r="F219" s="565">
        <v>4</v>
      </c>
      <c r="G219" s="564">
        <v>5</v>
      </c>
      <c r="H219" s="565">
        <v>6</v>
      </c>
      <c r="I219" s="564">
        <v>7</v>
      </c>
      <c r="J219" s="565">
        <v>8</v>
      </c>
      <c r="K219" s="564">
        <v>9</v>
      </c>
      <c r="L219" s="565">
        <v>10</v>
      </c>
      <c r="M219" s="566" t="s">
        <v>495</v>
      </c>
      <c r="N219" s="567" t="s">
        <v>498</v>
      </c>
      <c r="O219" s="567" t="s">
        <v>496</v>
      </c>
      <c r="P219" s="567" t="s">
        <v>497</v>
      </c>
    </row>
    <row r="220" spans="1:16" ht="24.75" customHeight="1" hidden="1">
      <c r="A220" s="533" t="s">
        <v>0</v>
      </c>
      <c r="B220" s="534" t="s">
        <v>127</v>
      </c>
      <c r="C220" s="535">
        <f>C221+C222</f>
        <v>151317.2</v>
      </c>
      <c r="D220" s="535">
        <f aca="true" t="shared" si="43" ref="D220:L220">D221+D222</f>
        <v>70217.2</v>
      </c>
      <c r="E220" s="535">
        <f t="shared" si="43"/>
        <v>30144.2</v>
      </c>
      <c r="F220" s="535">
        <f t="shared" si="43"/>
        <v>0</v>
      </c>
      <c r="G220" s="535">
        <f t="shared" si="43"/>
        <v>26600</v>
      </c>
      <c r="H220" s="535">
        <f t="shared" si="43"/>
        <v>10300</v>
      </c>
      <c r="I220" s="535">
        <f t="shared" si="43"/>
        <v>0</v>
      </c>
      <c r="J220" s="535">
        <f t="shared" si="43"/>
        <v>3173</v>
      </c>
      <c r="K220" s="535">
        <f t="shared" si="43"/>
        <v>0</v>
      </c>
      <c r="L220" s="535">
        <f t="shared" si="43"/>
        <v>81100</v>
      </c>
      <c r="M220" s="535" t="e">
        <f>'03'!#REF!+'04'!#REF!</f>
        <v>#REF!</v>
      </c>
      <c r="N220" s="535" t="e">
        <f>C220-M220</f>
        <v>#REF!</v>
      </c>
      <c r="O220" s="535" t="e">
        <f>'07'!#REF!</f>
        <v>#REF!</v>
      </c>
      <c r="P220" s="535" t="e">
        <f>C220-O220</f>
        <v>#REF!</v>
      </c>
    </row>
    <row r="221" spans="1:16" ht="24.75" customHeight="1" hidden="1">
      <c r="A221" s="536">
        <v>1</v>
      </c>
      <c r="B221" s="537" t="s">
        <v>128</v>
      </c>
      <c r="C221" s="535">
        <f>D221+K221+L221</f>
        <v>41540</v>
      </c>
      <c r="D221" s="535">
        <f>E221+F221+G221+H221+I221+J221</f>
        <v>41540</v>
      </c>
      <c r="E221" s="538">
        <v>4640</v>
      </c>
      <c r="F221" s="538"/>
      <c r="G221" s="538">
        <v>26600</v>
      </c>
      <c r="H221" s="538">
        <v>10300</v>
      </c>
      <c r="I221" s="538"/>
      <c r="J221" s="538"/>
      <c r="K221" s="538"/>
      <c r="L221" s="538"/>
      <c r="M221" s="538" t="e">
        <f>'03'!#REF!+'04'!#REF!</f>
        <v>#REF!</v>
      </c>
      <c r="N221" s="538" t="e">
        <f aca="true" t="shared" si="44" ref="N221:N235">C221-M221</f>
        <v>#REF!</v>
      </c>
      <c r="O221" s="535" t="e">
        <f>'07'!#REF!</f>
        <v>#REF!</v>
      </c>
      <c r="P221" s="538" t="e">
        <f aca="true" t="shared" si="45" ref="P221:P235">C221-O221</f>
        <v>#REF!</v>
      </c>
    </row>
    <row r="222" spans="1:16" ht="24.75" customHeight="1" hidden="1">
      <c r="A222" s="536">
        <v>2</v>
      </c>
      <c r="B222" s="537" t="s">
        <v>129</v>
      </c>
      <c r="C222" s="535">
        <f>D222+K222+L222</f>
        <v>109777.2</v>
      </c>
      <c r="D222" s="535">
        <f>E222+F222+G222+H222+I222+J222</f>
        <v>28677.2</v>
      </c>
      <c r="E222" s="538">
        <v>25504.2</v>
      </c>
      <c r="F222" s="538">
        <v>0</v>
      </c>
      <c r="G222" s="538">
        <v>0</v>
      </c>
      <c r="H222" s="538">
        <v>0</v>
      </c>
      <c r="I222" s="538">
        <v>0</v>
      </c>
      <c r="J222" s="538">
        <v>3173</v>
      </c>
      <c r="K222" s="538">
        <v>0</v>
      </c>
      <c r="L222" s="538">
        <v>81100</v>
      </c>
      <c r="M222" s="538" t="e">
        <f>'03'!#REF!+'04'!#REF!</f>
        <v>#REF!</v>
      </c>
      <c r="N222" s="538" t="e">
        <f t="shared" si="44"/>
        <v>#REF!</v>
      </c>
      <c r="O222" s="535" t="e">
        <f>'07'!#REF!</f>
        <v>#REF!</v>
      </c>
      <c r="P222" s="538" t="e">
        <f t="shared" si="45"/>
        <v>#REF!</v>
      </c>
    </row>
    <row r="223" spans="1:16" ht="24.75" customHeight="1" hidden="1">
      <c r="A223" s="540" t="s">
        <v>1</v>
      </c>
      <c r="B223" s="541" t="s">
        <v>130</v>
      </c>
      <c r="C223" s="535">
        <f>D223+K223+L223</f>
        <v>0</v>
      </c>
      <c r="D223" s="535">
        <f>E223+F223+G223+H223+I223+J223</f>
        <v>0</v>
      </c>
      <c r="E223" s="538">
        <v>0</v>
      </c>
      <c r="F223" s="538">
        <v>0</v>
      </c>
      <c r="G223" s="538">
        <v>0</v>
      </c>
      <c r="H223" s="538">
        <v>0</v>
      </c>
      <c r="I223" s="538">
        <v>0</v>
      </c>
      <c r="J223" s="538">
        <v>0</v>
      </c>
      <c r="K223" s="538">
        <v>0</v>
      </c>
      <c r="L223" s="538">
        <v>0</v>
      </c>
      <c r="M223" s="538" t="e">
        <f>'03'!#REF!+'04'!#REF!</f>
        <v>#REF!</v>
      </c>
      <c r="N223" s="538" t="e">
        <f t="shared" si="44"/>
        <v>#REF!</v>
      </c>
      <c r="O223" s="538" t="e">
        <f>'07'!#REF!</f>
        <v>#REF!</v>
      </c>
      <c r="P223" s="538" t="e">
        <f t="shared" si="45"/>
        <v>#REF!</v>
      </c>
    </row>
    <row r="224" spans="1:16" ht="24.75" customHeight="1" hidden="1">
      <c r="A224" s="540" t="s">
        <v>9</v>
      </c>
      <c r="B224" s="541" t="s">
        <v>131</v>
      </c>
      <c r="C224" s="535">
        <f>D224+K224+L224</f>
        <v>0</v>
      </c>
      <c r="D224" s="535">
        <f>E224+F224+G224+H224+I224+J224</f>
        <v>0</v>
      </c>
      <c r="E224" s="538">
        <v>0</v>
      </c>
      <c r="F224" s="538">
        <v>0</v>
      </c>
      <c r="G224" s="538">
        <v>0</v>
      </c>
      <c r="H224" s="538">
        <v>0</v>
      </c>
      <c r="I224" s="538">
        <v>0</v>
      </c>
      <c r="J224" s="538">
        <v>0</v>
      </c>
      <c r="K224" s="538">
        <v>0</v>
      </c>
      <c r="L224" s="538">
        <v>0</v>
      </c>
      <c r="M224" s="538" t="e">
        <f>'03'!#REF!+'04'!#REF!</f>
        <v>#REF!</v>
      </c>
      <c r="N224" s="538" t="e">
        <f t="shared" si="44"/>
        <v>#REF!</v>
      </c>
      <c r="O224" s="538" t="e">
        <f>'07'!#REF!</f>
        <v>#REF!</v>
      </c>
      <c r="P224" s="538" t="e">
        <f t="shared" si="45"/>
        <v>#REF!</v>
      </c>
    </row>
    <row r="225" spans="1:16" ht="24.75" customHeight="1" hidden="1">
      <c r="A225" s="540" t="s">
        <v>132</v>
      </c>
      <c r="B225" s="541" t="s">
        <v>133</v>
      </c>
      <c r="C225" s="535">
        <f>C226+C235</f>
        <v>151317.2</v>
      </c>
      <c r="D225" s="535">
        <f aca="true" t="shared" si="46" ref="D225:L225">D226+D235</f>
        <v>70217.2</v>
      </c>
      <c r="E225" s="535">
        <f t="shared" si="46"/>
        <v>30144.2</v>
      </c>
      <c r="F225" s="535">
        <f t="shared" si="46"/>
        <v>0</v>
      </c>
      <c r="G225" s="535">
        <f t="shared" si="46"/>
        <v>26600</v>
      </c>
      <c r="H225" s="535">
        <f t="shared" si="46"/>
        <v>10300</v>
      </c>
      <c r="I225" s="535">
        <f t="shared" si="46"/>
        <v>0</v>
      </c>
      <c r="J225" s="535">
        <f t="shared" si="46"/>
        <v>3173</v>
      </c>
      <c r="K225" s="535">
        <f t="shared" si="46"/>
        <v>0</v>
      </c>
      <c r="L225" s="535">
        <f t="shared" si="46"/>
        <v>81100</v>
      </c>
      <c r="M225" s="535" t="e">
        <f>'03'!#REF!+'04'!#REF!</f>
        <v>#REF!</v>
      </c>
      <c r="N225" s="535" t="e">
        <f t="shared" si="44"/>
        <v>#REF!</v>
      </c>
      <c r="O225" s="535" t="e">
        <f>'07'!#REF!</f>
        <v>#REF!</v>
      </c>
      <c r="P225" s="535" t="e">
        <f t="shared" si="45"/>
        <v>#REF!</v>
      </c>
    </row>
    <row r="226" spans="1:16" ht="24.75" customHeight="1" hidden="1">
      <c r="A226" s="540" t="s">
        <v>51</v>
      </c>
      <c r="B226" s="542" t="s">
        <v>134</v>
      </c>
      <c r="C226" s="535">
        <f>SUM(C227:C234)</f>
        <v>109777.2</v>
      </c>
      <c r="D226" s="535">
        <f aca="true" t="shared" si="47" ref="D226:L226">SUM(D227:D234)</f>
        <v>28677.2</v>
      </c>
      <c r="E226" s="535">
        <f t="shared" si="47"/>
        <v>25504.2</v>
      </c>
      <c r="F226" s="535">
        <f t="shared" si="47"/>
        <v>0</v>
      </c>
      <c r="G226" s="535">
        <f t="shared" si="47"/>
        <v>0</v>
      </c>
      <c r="H226" s="535">
        <f t="shared" si="47"/>
        <v>0</v>
      </c>
      <c r="I226" s="535">
        <f t="shared" si="47"/>
        <v>0</v>
      </c>
      <c r="J226" s="535">
        <f t="shared" si="47"/>
        <v>3173</v>
      </c>
      <c r="K226" s="535">
        <f t="shared" si="47"/>
        <v>0</v>
      </c>
      <c r="L226" s="535">
        <f t="shared" si="47"/>
        <v>81100</v>
      </c>
      <c r="M226" s="535" t="e">
        <f>'03'!#REF!+'04'!#REF!</f>
        <v>#REF!</v>
      </c>
      <c r="N226" s="535" t="e">
        <f t="shared" si="44"/>
        <v>#REF!</v>
      </c>
      <c r="O226" s="535" t="e">
        <f>'07'!#REF!</f>
        <v>#REF!</v>
      </c>
      <c r="P226" s="535" t="e">
        <f t="shared" si="45"/>
        <v>#REF!</v>
      </c>
    </row>
    <row r="227" spans="1:16" ht="24.75" customHeight="1" hidden="1">
      <c r="A227" s="536" t="s">
        <v>53</v>
      </c>
      <c r="B227" s="537" t="s">
        <v>135</v>
      </c>
      <c r="C227" s="535">
        <f aca="true" t="shared" si="48" ref="C227:C235">D227+K227+L227</f>
        <v>60767</v>
      </c>
      <c r="D227" s="535">
        <f aca="true" t="shared" si="49" ref="D227:D235">E227+F227+G227+H227+I227+J227</f>
        <v>16267</v>
      </c>
      <c r="E227" s="538">
        <v>13195</v>
      </c>
      <c r="F227" s="538">
        <v>0</v>
      </c>
      <c r="G227" s="538">
        <v>0</v>
      </c>
      <c r="H227" s="538">
        <v>0</v>
      </c>
      <c r="I227" s="538">
        <v>0</v>
      </c>
      <c r="J227" s="538">
        <v>3072</v>
      </c>
      <c r="K227" s="538">
        <v>0</v>
      </c>
      <c r="L227" s="538">
        <v>44500</v>
      </c>
      <c r="M227" s="538" t="e">
        <f>'03'!#REF!+'04'!#REF!</f>
        <v>#REF!</v>
      </c>
      <c r="N227" s="538" t="e">
        <f t="shared" si="44"/>
        <v>#REF!</v>
      </c>
      <c r="O227" s="538" t="e">
        <f>'07'!#REF!</f>
        <v>#REF!</v>
      </c>
      <c r="P227" s="538" t="e">
        <f t="shared" si="45"/>
        <v>#REF!</v>
      </c>
    </row>
    <row r="228" spans="1:16" ht="24.75" customHeight="1" hidden="1">
      <c r="A228" s="536" t="s">
        <v>54</v>
      </c>
      <c r="B228" s="537" t="s">
        <v>136</v>
      </c>
      <c r="C228" s="535">
        <f t="shared" si="48"/>
        <v>0</v>
      </c>
      <c r="D228" s="535">
        <f t="shared" si="49"/>
        <v>0</v>
      </c>
      <c r="E228" s="538">
        <v>0</v>
      </c>
      <c r="F228" s="538">
        <v>0</v>
      </c>
      <c r="G228" s="538">
        <v>0</v>
      </c>
      <c r="H228" s="538">
        <v>0</v>
      </c>
      <c r="I228" s="538">
        <v>0</v>
      </c>
      <c r="J228" s="538">
        <v>0</v>
      </c>
      <c r="K228" s="538">
        <v>0</v>
      </c>
      <c r="L228" s="538">
        <v>0</v>
      </c>
      <c r="M228" s="538" t="e">
        <f>'03'!#REF!+'04'!#REF!</f>
        <v>#REF!</v>
      </c>
      <c r="N228" s="538" t="e">
        <f t="shared" si="44"/>
        <v>#REF!</v>
      </c>
      <c r="O228" s="538" t="e">
        <f>'07'!#REF!</f>
        <v>#REF!</v>
      </c>
      <c r="P228" s="538" t="e">
        <f t="shared" si="45"/>
        <v>#REF!</v>
      </c>
    </row>
    <row r="229" spans="1:16" ht="24.75" customHeight="1" hidden="1">
      <c r="A229" s="536" t="s">
        <v>137</v>
      </c>
      <c r="B229" s="537" t="s">
        <v>196</v>
      </c>
      <c r="C229" s="535">
        <f t="shared" si="48"/>
        <v>0</v>
      </c>
      <c r="D229" s="535">
        <f t="shared" si="49"/>
        <v>0</v>
      </c>
      <c r="E229" s="538">
        <v>0</v>
      </c>
      <c r="F229" s="538">
        <v>0</v>
      </c>
      <c r="G229" s="538">
        <v>0</v>
      </c>
      <c r="H229" s="538">
        <v>0</v>
      </c>
      <c r="I229" s="538">
        <v>0</v>
      </c>
      <c r="J229" s="538">
        <v>0</v>
      </c>
      <c r="K229" s="538">
        <v>0</v>
      </c>
      <c r="L229" s="538">
        <v>0</v>
      </c>
      <c r="M229" s="538" t="e">
        <f>'03'!#REF!</f>
        <v>#REF!</v>
      </c>
      <c r="N229" s="538" t="e">
        <f t="shared" si="44"/>
        <v>#REF!</v>
      </c>
      <c r="O229" s="538" t="e">
        <f>'07'!#REF!</f>
        <v>#REF!</v>
      </c>
      <c r="P229" s="538" t="e">
        <f t="shared" si="45"/>
        <v>#REF!</v>
      </c>
    </row>
    <row r="230" spans="1:16" ht="24.75" customHeight="1" hidden="1">
      <c r="A230" s="536" t="s">
        <v>139</v>
      </c>
      <c r="B230" s="537" t="s">
        <v>138</v>
      </c>
      <c r="C230" s="535">
        <f t="shared" si="48"/>
        <v>49010.2</v>
      </c>
      <c r="D230" s="535">
        <f t="shared" si="49"/>
        <v>12410.2</v>
      </c>
      <c r="E230" s="538">
        <v>12309.2</v>
      </c>
      <c r="F230" s="538">
        <v>0</v>
      </c>
      <c r="G230" s="538">
        <v>0</v>
      </c>
      <c r="H230" s="538">
        <v>0</v>
      </c>
      <c r="I230" s="538">
        <v>0</v>
      </c>
      <c r="J230" s="538">
        <v>101</v>
      </c>
      <c r="K230" s="538">
        <v>0</v>
      </c>
      <c r="L230" s="538">
        <v>36600</v>
      </c>
      <c r="M230" s="538" t="e">
        <f>'03'!#REF!+'04'!#REF!</f>
        <v>#REF!</v>
      </c>
      <c r="N230" s="538" t="e">
        <f t="shared" si="44"/>
        <v>#REF!</v>
      </c>
      <c r="O230" s="538" t="e">
        <f>'07'!#REF!</f>
        <v>#REF!</v>
      </c>
      <c r="P230" s="538" t="e">
        <f t="shared" si="45"/>
        <v>#REF!</v>
      </c>
    </row>
    <row r="231" spans="1:16" ht="24.75" customHeight="1" hidden="1">
      <c r="A231" s="536" t="s">
        <v>141</v>
      </c>
      <c r="B231" s="537" t="s">
        <v>140</v>
      </c>
      <c r="C231" s="535">
        <f t="shared" si="48"/>
        <v>0</v>
      </c>
      <c r="D231" s="535">
        <f t="shared" si="49"/>
        <v>0</v>
      </c>
      <c r="E231" s="538">
        <v>0</v>
      </c>
      <c r="F231" s="538">
        <v>0</v>
      </c>
      <c r="G231" s="538">
        <v>0</v>
      </c>
      <c r="H231" s="538">
        <v>0</v>
      </c>
      <c r="I231" s="538">
        <v>0</v>
      </c>
      <c r="J231" s="538">
        <v>0</v>
      </c>
      <c r="K231" s="538">
        <v>0</v>
      </c>
      <c r="L231" s="538">
        <v>0</v>
      </c>
      <c r="M231" s="538" t="e">
        <f>'03'!#REF!+'04'!#REF!</f>
        <v>#REF!</v>
      </c>
      <c r="N231" s="538" t="e">
        <f t="shared" si="44"/>
        <v>#REF!</v>
      </c>
      <c r="O231" s="538" t="e">
        <f>'07'!#REF!</f>
        <v>#REF!</v>
      </c>
      <c r="P231" s="538" t="e">
        <f t="shared" si="45"/>
        <v>#REF!</v>
      </c>
    </row>
    <row r="232" spans="1:16" ht="24.75" customHeight="1" hidden="1">
      <c r="A232" s="536" t="s">
        <v>143</v>
      </c>
      <c r="B232" s="537" t="s">
        <v>142</v>
      </c>
      <c r="C232" s="535">
        <f t="shared" si="48"/>
        <v>0</v>
      </c>
      <c r="D232" s="535">
        <f t="shared" si="49"/>
        <v>0</v>
      </c>
      <c r="E232" s="538">
        <v>0</v>
      </c>
      <c r="F232" s="538">
        <v>0</v>
      </c>
      <c r="G232" s="538">
        <v>0</v>
      </c>
      <c r="H232" s="538">
        <v>0</v>
      </c>
      <c r="I232" s="538">
        <v>0</v>
      </c>
      <c r="J232" s="538">
        <v>0</v>
      </c>
      <c r="K232" s="538">
        <v>0</v>
      </c>
      <c r="L232" s="538">
        <v>0</v>
      </c>
      <c r="M232" s="538" t="e">
        <f>'03'!#REF!+'04'!#REF!</f>
        <v>#REF!</v>
      </c>
      <c r="N232" s="538" t="e">
        <f t="shared" si="44"/>
        <v>#REF!</v>
      </c>
      <c r="O232" s="538" t="e">
        <f>'07'!#REF!</f>
        <v>#REF!</v>
      </c>
      <c r="P232" s="538" t="e">
        <f t="shared" si="45"/>
        <v>#REF!</v>
      </c>
    </row>
    <row r="233" spans="1:16" ht="24.75" customHeight="1" hidden="1">
      <c r="A233" s="536" t="s">
        <v>145</v>
      </c>
      <c r="B233" s="543" t="s">
        <v>144</v>
      </c>
      <c r="C233" s="535">
        <f t="shared" si="48"/>
        <v>0</v>
      </c>
      <c r="D233" s="535">
        <f t="shared" si="49"/>
        <v>0</v>
      </c>
      <c r="E233" s="538">
        <v>0</v>
      </c>
      <c r="F233" s="538">
        <v>0</v>
      </c>
      <c r="G233" s="538"/>
      <c r="H233" s="538">
        <v>0</v>
      </c>
      <c r="I233" s="538">
        <v>0</v>
      </c>
      <c r="J233" s="538">
        <v>0</v>
      </c>
      <c r="K233" s="538">
        <v>0</v>
      </c>
      <c r="L233" s="538">
        <v>0</v>
      </c>
      <c r="M233" s="538" t="e">
        <f>'03'!#REF!+'04'!#REF!</f>
        <v>#REF!</v>
      </c>
      <c r="N233" s="538" t="e">
        <f t="shared" si="44"/>
        <v>#REF!</v>
      </c>
      <c r="O233" s="538" t="e">
        <f>'07'!#REF!</f>
        <v>#REF!</v>
      </c>
      <c r="P233" s="538" t="e">
        <f t="shared" si="45"/>
        <v>#REF!</v>
      </c>
    </row>
    <row r="234" spans="1:16" ht="24.75" customHeight="1" hidden="1">
      <c r="A234" s="536" t="s">
        <v>180</v>
      </c>
      <c r="B234" s="537" t="s">
        <v>146</v>
      </c>
      <c r="C234" s="535">
        <f t="shared" si="48"/>
        <v>0</v>
      </c>
      <c r="D234" s="535">
        <f t="shared" si="49"/>
        <v>0</v>
      </c>
      <c r="E234" s="538">
        <v>0</v>
      </c>
      <c r="F234" s="538">
        <v>0</v>
      </c>
      <c r="G234" s="538">
        <v>0</v>
      </c>
      <c r="H234" s="538">
        <v>0</v>
      </c>
      <c r="I234" s="538">
        <v>0</v>
      </c>
      <c r="J234" s="538">
        <v>0</v>
      </c>
      <c r="K234" s="538">
        <v>0</v>
      </c>
      <c r="L234" s="538">
        <v>0</v>
      </c>
      <c r="M234" s="538" t="e">
        <f>'03'!#REF!+'04'!#REF!</f>
        <v>#REF!</v>
      </c>
      <c r="N234" s="538" t="e">
        <f t="shared" si="44"/>
        <v>#REF!</v>
      </c>
      <c r="O234" s="538" t="e">
        <f>'07'!#REF!</f>
        <v>#REF!</v>
      </c>
      <c r="P234" s="538" t="e">
        <f t="shared" si="45"/>
        <v>#REF!</v>
      </c>
    </row>
    <row r="235" spans="1:16" ht="24.75" customHeight="1" hidden="1">
      <c r="A235" s="540" t="s">
        <v>52</v>
      </c>
      <c r="B235" s="541" t="s">
        <v>147</v>
      </c>
      <c r="C235" s="535">
        <f t="shared" si="48"/>
        <v>41540</v>
      </c>
      <c r="D235" s="535">
        <f t="shared" si="49"/>
        <v>41540</v>
      </c>
      <c r="E235" s="538">
        <v>4640</v>
      </c>
      <c r="F235" s="538">
        <v>0</v>
      </c>
      <c r="G235" s="538">
        <v>26600</v>
      </c>
      <c r="H235" s="538">
        <v>10300</v>
      </c>
      <c r="I235" s="538">
        <v>0</v>
      </c>
      <c r="J235" s="538">
        <v>0</v>
      </c>
      <c r="K235" s="538">
        <v>0</v>
      </c>
      <c r="L235" s="538">
        <v>0</v>
      </c>
      <c r="M235" s="535" t="e">
        <f>'03'!#REF!+'04'!#REF!</f>
        <v>#REF!</v>
      </c>
      <c r="N235" s="535" t="e">
        <f t="shared" si="44"/>
        <v>#REF!</v>
      </c>
      <c r="O235" s="535" t="e">
        <f>'07'!#REF!</f>
        <v>#REF!</v>
      </c>
      <c r="P235" s="535" t="e">
        <f t="shared" si="45"/>
        <v>#REF!</v>
      </c>
    </row>
    <row r="236" spans="1:16" ht="24.75" customHeight="1" hidden="1">
      <c r="A236" s="544" t="s">
        <v>72</v>
      </c>
      <c r="B236" s="545" t="s">
        <v>208</v>
      </c>
      <c r="C236" s="568">
        <f>(C227+C228+C229)/C226</f>
        <v>0.5535484599716517</v>
      </c>
      <c r="D236" s="569">
        <f aca="true" t="shared" si="50" ref="D236:L236">(D227+D228+D229)/D226</f>
        <v>0.5672450587923507</v>
      </c>
      <c r="E236" s="570">
        <f t="shared" si="50"/>
        <v>0.5173657672069698</v>
      </c>
      <c r="F236" s="570" t="e">
        <f t="shared" si="50"/>
        <v>#DIV/0!</v>
      </c>
      <c r="G236" s="570" t="e">
        <f t="shared" si="50"/>
        <v>#DIV/0!</v>
      </c>
      <c r="H236" s="570" t="e">
        <f t="shared" si="50"/>
        <v>#DIV/0!</v>
      </c>
      <c r="I236" s="570" t="e">
        <f t="shared" si="50"/>
        <v>#DIV/0!</v>
      </c>
      <c r="J236" s="570">
        <f t="shared" si="50"/>
        <v>0.9681689253072802</v>
      </c>
      <c r="K236" s="570" t="e">
        <f t="shared" si="50"/>
        <v>#DIV/0!</v>
      </c>
      <c r="L236" s="570">
        <f t="shared" si="50"/>
        <v>0.5487053020961775</v>
      </c>
      <c r="M236" s="417"/>
      <c r="N236" s="546"/>
      <c r="O236" s="546"/>
      <c r="P236" s="546"/>
    </row>
    <row r="237" spans="1:16" ht="27.75" customHeight="1" hidden="1">
      <c r="A237" s="1200" t="s">
        <v>492</v>
      </c>
      <c r="B237" s="1200"/>
      <c r="C237" s="538">
        <f>C220-C223-C224-C225</f>
        <v>0</v>
      </c>
      <c r="D237" s="538">
        <f aca="true" t="shared" si="51" ref="D237:L237">D220-D223-D224-D225</f>
        <v>0</v>
      </c>
      <c r="E237" s="538">
        <f t="shared" si="51"/>
        <v>0</v>
      </c>
      <c r="F237" s="538">
        <f t="shared" si="51"/>
        <v>0</v>
      </c>
      <c r="G237" s="538">
        <f t="shared" si="51"/>
        <v>0</v>
      </c>
      <c r="H237" s="538">
        <f t="shared" si="51"/>
        <v>0</v>
      </c>
      <c r="I237" s="538">
        <f t="shared" si="51"/>
        <v>0</v>
      </c>
      <c r="J237" s="538">
        <f t="shared" si="51"/>
        <v>0</v>
      </c>
      <c r="K237" s="538">
        <f t="shared" si="51"/>
        <v>0</v>
      </c>
      <c r="L237" s="538">
        <f t="shared" si="51"/>
        <v>0</v>
      </c>
      <c r="M237" s="417"/>
      <c r="N237" s="546"/>
      <c r="O237" s="546"/>
      <c r="P237" s="546"/>
    </row>
    <row r="238" spans="1:16" ht="17.25" hidden="1">
      <c r="A238" s="1195" t="s">
        <v>493</v>
      </c>
      <c r="B238" s="1195"/>
      <c r="C238" s="538">
        <f>C225-C226-C235</f>
        <v>0</v>
      </c>
      <c r="D238" s="538">
        <f aca="true" t="shared" si="52" ref="D238:L238">D225-D226-D235</f>
        <v>0</v>
      </c>
      <c r="E238" s="538">
        <f t="shared" si="52"/>
        <v>0</v>
      </c>
      <c r="F238" s="538">
        <f t="shared" si="52"/>
        <v>0</v>
      </c>
      <c r="G238" s="538">
        <f t="shared" si="52"/>
        <v>0</v>
      </c>
      <c r="H238" s="538">
        <f t="shared" si="52"/>
        <v>0</v>
      </c>
      <c r="I238" s="538">
        <f t="shared" si="52"/>
        <v>0</v>
      </c>
      <c r="J238" s="538">
        <f t="shared" si="52"/>
        <v>0</v>
      </c>
      <c r="K238" s="538">
        <f t="shared" si="52"/>
        <v>0</v>
      </c>
      <c r="L238" s="538">
        <f t="shared" si="52"/>
        <v>0</v>
      </c>
      <c r="M238" s="417"/>
      <c r="N238" s="546"/>
      <c r="O238" s="546"/>
      <c r="P238" s="546"/>
    </row>
    <row r="239" spans="1:16" ht="18.75" hidden="1">
      <c r="A239" s="520"/>
      <c r="B239" s="571" t="s">
        <v>512</v>
      </c>
      <c r="C239" s="571"/>
      <c r="D239" s="572"/>
      <c r="E239" s="572"/>
      <c r="F239" s="572"/>
      <c r="G239" s="1192" t="s">
        <v>512</v>
      </c>
      <c r="H239" s="1192"/>
      <c r="I239" s="1192"/>
      <c r="J239" s="1192"/>
      <c r="K239" s="1192"/>
      <c r="L239" s="1192"/>
      <c r="M239" s="523"/>
      <c r="N239" s="523"/>
      <c r="O239" s="523"/>
      <c r="P239" s="523"/>
    </row>
    <row r="240" spans="1:16" ht="18.75" hidden="1">
      <c r="A240" s="1193" t="s">
        <v>4</v>
      </c>
      <c r="B240" s="1193"/>
      <c r="C240" s="1193"/>
      <c r="D240" s="1193"/>
      <c r="E240" s="572"/>
      <c r="F240" s="572"/>
      <c r="G240" s="573"/>
      <c r="H240" s="1194" t="s">
        <v>513</v>
      </c>
      <c r="I240" s="1194"/>
      <c r="J240" s="1194"/>
      <c r="K240" s="1194"/>
      <c r="L240" s="1194"/>
      <c r="M240" s="523"/>
      <c r="N240" s="523"/>
      <c r="O240" s="523"/>
      <c r="P240" s="523"/>
    </row>
    <row r="241" ht="15" hidden="1"/>
    <row r="242" ht="15" hidden="1"/>
    <row r="243" ht="15" hidden="1"/>
    <row r="244" ht="98.25" customHeight="1" hidden="1"/>
    <row r="245" ht="15" hidden="1"/>
    <row r="246" ht="63.75" customHeight="1" hidden="1"/>
    <row r="247" ht="15" hidden="1"/>
    <row r="248" ht="15" hidden="1"/>
    <row r="249" spans="1:13" ht="16.5" hidden="1">
      <c r="A249" s="1176" t="s">
        <v>33</v>
      </c>
      <c r="B249" s="1177"/>
      <c r="C249" s="560"/>
      <c r="D249" s="1178" t="s">
        <v>75</v>
      </c>
      <c r="E249" s="1178"/>
      <c r="F249" s="1178"/>
      <c r="G249" s="1178"/>
      <c r="H249" s="1178"/>
      <c r="I249" s="1178"/>
      <c r="J249" s="1178"/>
      <c r="K249" s="1179"/>
      <c r="L249" s="1179"/>
      <c r="M249" s="523"/>
    </row>
    <row r="250" spans="1:13" ht="16.5" hidden="1">
      <c r="A250" s="1149" t="s">
        <v>336</v>
      </c>
      <c r="B250" s="1149"/>
      <c r="C250" s="1149"/>
      <c r="D250" s="1178" t="s">
        <v>209</v>
      </c>
      <c r="E250" s="1178"/>
      <c r="F250" s="1178"/>
      <c r="G250" s="1178"/>
      <c r="H250" s="1178"/>
      <c r="I250" s="1178"/>
      <c r="J250" s="1178"/>
      <c r="K250" s="1196" t="s">
        <v>504</v>
      </c>
      <c r="L250" s="1196"/>
      <c r="M250" s="520"/>
    </row>
    <row r="251" spans="1:13" ht="16.5" hidden="1">
      <c r="A251" s="1149" t="s">
        <v>337</v>
      </c>
      <c r="B251" s="1149"/>
      <c r="C251" s="407"/>
      <c r="D251" s="1197" t="s">
        <v>11</v>
      </c>
      <c r="E251" s="1197"/>
      <c r="F251" s="1197"/>
      <c r="G251" s="1197"/>
      <c r="H251" s="1197"/>
      <c r="I251" s="1197"/>
      <c r="J251" s="1197"/>
      <c r="K251" s="1179"/>
      <c r="L251" s="1179"/>
      <c r="M251" s="523"/>
    </row>
    <row r="252" spans="1:13" ht="15.75" hidden="1">
      <c r="A252" s="421" t="s">
        <v>115</v>
      </c>
      <c r="B252" s="421"/>
      <c r="C252" s="413"/>
      <c r="D252" s="561"/>
      <c r="E252" s="561"/>
      <c r="F252" s="562"/>
      <c r="G252" s="562"/>
      <c r="H252" s="562"/>
      <c r="I252" s="562"/>
      <c r="J252" s="562"/>
      <c r="K252" s="1201"/>
      <c r="L252" s="1201"/>
      <c r="M252" s="520"/>
    </row>
    <row r="253" spans="1:13" ht="15.75" hidden="1">
      <c r="A253" s="561"/>
      <c r="B253" s="561" t="s">
        <v>90</v>
      </c>
      <c r="C253" s="561"/>
      <c r="D253" s="561"/>
      <c r="E253" s="538">
        <v>122557</v>
      </c>
      <c r="F253" s="538"/>
      <c r="G253" s="538">
        <v>181987</v>
      </c>
      <c r="H253" s="538"/>
      <c r="I253" s="538">
        <v>16298</v>
      </c>
      <c r="J253" s="538"/>
      <c r="K253" s="538">
        <v>251785</v>
      </c>
      <c r="L253" s="538"/>
      <c r="M253" s="520"/>
    </row>
    <row r="254" spans="1:13" ht="15.75" hidden="1">
      <c r="A254" s="814" t="s">
        <v>67</v>
      </c>
      <c r="B254" s="815"/>
      <c r="C254" s="1180" t="s">
        <v>38</v>
      </c>
      <c r="D254" s="1186" t="s">
        <v>332</v>
      </c>
      <c r="E254" s="1186"/>
      <c r="F254" s="1186"/>
      <c r="G254" s="1186"/>
      <c r="H254" s="1186"/>
      <c r="I254" s="1186"/>
      <c r="J254" s="1186"/>
      <c r="K254" s="1186"/>
      <c r="L254" s="1186"/>
      <c r="M254" s="523"/>
    </row>
    <row r="255" spans="1:13" ht="15.75" hidden="1">
      <c r="A255" s="816"/>
      <c r="B255" s="817"/>
      <c r="C255" s="1180"/>
      <c r="D255" s="1187" t="s">
        <v>200</v>
      </c>
      <c r="E255" s="1188"/>
      <c r="F255" s="1188"/>
      <c r="G255" s="1188"/>
      <c r="H255" s="1188"/>
      <c r="I255" s="1188"/>
      <c r="J255" s="1189"/>
      <c r="K255" s="1173" t="s">
        <v>201</v>
      </c>
      <c r="L255" s="1173" t="s">
        <v>202</v>
      </c>
      <c r="M255" s="520"/>
    </row>
    <row r="256" spans="1:13" ht="15.75" hidden="1">
      <c r="A256" s="816"/>
      <c r="B256" s="817"/>
      <c r="C256" s="1180"/>
      <c r="D256" s="1181" t="s">
        <v>37</v>
      </c>
      <c r="E256" s="1183" t="s">
        <v>7</v>
      </c>
      <c r="F256" s="1184"/>
      <c r="G256" s="1184"/>
      <c r="H256" s="1184"/>
      <c r="I256" s="1184"/>
      <c r="J256" s="1185"/>
      <c r="K256" s="1190"/>
      <c r="L256" s="1174"/>
      <c r="M256" s="520"/>
    </row>
    <row r="257" spans="1:16" ht="15.75" hidden="1">
      <c r="A257" s="1198"/>
      <c r="B257" s="1199"/>
      <c r="C257" s="1180"/>
      <c r="D257" s="1181"/>
      <c r="E257" s="563" t="s">
        <v>203</v>
      </c>
      <c r="F257" s="563" t="s">
        <v>204</v>
      </c>
      <c r="G257" s="563" t="s">
        <v>205</v>
      </c>
      <c r="H257" s="563" t="s">
        <v>206</v>
      </c>
      <c r="I257" s="563" t="s">
        <v>338</v>
      </c>
      <c r="J257" s="563" t="s">
        <v>207</v>
      </c>
      <c r="K257" s="1191"/>
      <c r="L257" s="1175"/>
      <c r="M257" s="1170" t="s">
        <v>494</v>
      </c>
      <c r="N257" s="1170"/>
      <c r="O257" s="1170"/>
      <c r="P257" s="1170"/>
    </row>
    <row r="258" spans="1:16" ht="15" hidden="1">
      <c r="A258" s="1171" t="s">
        <v>6</v>
      </c>
      <c r="B258" s="1172"/>
      <c r="C258" s="564">
        <v>1</v>
      </c>
      <c r="D258" s="565">
        <v>2</v>
      </c>
      <c r="E258" s="564">
        <v>3</v>
      </c>
      <c r="F258" s="565">
        <v>4</v>
      </c>
      <c r="G258" s="564">
        <v>5</v>
      </c>
      <c r="H258" s="565">
        <v>6</v>
      </c>
      <c r="I258" s="564">
        <v>7</v>
      </c>
      <c r="J258" s="565">
        <v>8</v>
      </c>
      <c r="K258" s="564">
        <v>9</v>
      </c>
      <c r="L258" s="565">
        <v>10</v>
      </c>
      <c r="M258" s="566" t="s">
        <v>495</v>
      </c>
      <c r="N258" s="567" t="s">
        <v>498</v>
      </c>
      <c r="O258" s="567" t="s">
        <v>496</v>
      </c>
      <c r="P258" s="567" t="s">
        <v>497</v>
      </c>
    </row>
    <row r="259" spans="1:16" ht="24.75" customHeight="1" hidden="1">
      <c r="A259" s="533" t="s">
        <v>0</v>
      </c>
      <c r="B259" s="534" t="s">
        <v>127</v>
      </c>
      <c r="C259" s="535">
        <f>C260+C261</f>
        <v>14401463.6</v>
      </c>
      <c r="D259" s="535">
        <f aca="true" t="shared" si="53" ref="D259:L259">D260+D261</f>
        <v>614882.6</v>
      </c>
      <c r="E259" s="535">
        <f t="shared" si="53"/>
        <v>234185.6</v>
      </c>
      <c r="F259" s="535">
        <f t="shared" si="53"/>
        <v>0</v>
      </c>
      <c r="G259" s="535">
        <f t="shared" si="53"/>
        <v>184987</v>
      </c>
      <c r="H259" s="535">
        <f t="shared" si="53"/>
        <v>34168</v>
      </c>
      <c r="I259" s="535">
        <f t="shared" si="53"/>
        <v>10894</v>
      </c>
      <c r="J259" s="535">
        <f t="shared" si="53"/>
        <v>150648</v>
      </c>
      <c r="K259" s="535">
        <f t="shared" si="53"/>
        <v>13573329</v>
      </c>
      <c r="L259" s="535">
        <f t="shared" si="53"/>
        <v>213252</v>
      </c>
      <c r="M259" s="535" t="e">
        <f>'03'!#REF!+'04'!#REF!</f>
        <v>#REF!</v>
      </c>
      <c r="N259" s="535" t="e">
        <f>C259-M259</f>
        <v>#REF!</v>
      </c>
      <c r="O259" s="535" t="e">
        <f>'07'!#REF!</f>
        <v>#REF!</v>
      </c>
      <c r="P259" s="535" t="e">
        <f>C259-O259</f>
        <v>#REF!</v>
      </c>
    </row>
    <row r="260" spans="1:16" ht="24.75" customHeight="1" hidden="1">
      <c r="A260" s="536">
        <v>1</v>
      </c>
      <c r="B260" s="537" t="s">
        <v>128</v>
      </c>
      <c r="C260" s="535">
        <f>D260+K260+L260</f>
        <v>572626.6</v>
      </c>
      <c r="D260" s="535">
        <f>E260+F260+G260+H260+I260+J260</f>
        <v>320841.6</v>
      </c>
      <c r="E260" s="538">
        <v>117866.6</v>
      </c>
      <c r="F260" s="538">
        <v>0</v>
      </c>
      <c r="G260" s="538">
        <v>181987</v>
      </c>
      <c r="H260" s="538">
        <v>15098</v>
      </c>
      <c r="I260" s="538">
        <v>5890</v>
      </c>
      <c r="J260" s="538">
        <v>0</v>
      </c>
      <c r="K260" s="538">
        <v>197579</v>
      </c>
      <c r="L260" s="538">
        <v>54206</v>
      </c>
      <c r="M260" s="538" t="e">
        <f>'03'!#REF!+'04'!#REF!</f>
        <v>#REF!</v>
      </c>
      <c r="N260" s="538" t="e">
        <f aca="true" t="shared" si="54" ref="N260:N274">C260-M260</f>
        <v>#REF!</v>
      </c>
      <c r="O260" s="538" t="e">
        <f>'07'!#REF!</f>
        <v>#REF!</v>
      </c>
      <c r="P260" s="538" t="e">
        <f aca="true" t="shared" si="55" ref="P260:P274">C260-O260</f>
        <v>#REF!</v>
      </c>
    </row>
    <row r="261" spans="1:16" ht="24.75" customHeight="1" hidden="1">
      <c r="A261" s="536">
        <v>2</v>
      </c>
      <c r="B261" s="537" t="s">
        <v>129</v>
      </c>
      <c r="C261" s="535">
        <f>D261+K261+L261</f>
        <v>13828837</v>
      </c>
      <c r="D261" s="535">
        <f>E261+F261+G261+H261+I261+J261</f>
        <v>294041</v>
      </c>
      <c r="E261" s="538">
        <v>116319</v>
      </c>
      <c r="F261" s="538">
        <v>0</v>
      </c>
      <c r="G261" s="538">
        <v>3000</v>
      </c>
      <c r="H261" s="538">
        <v>19070</v>
      </c>
      <c r="I261" s="538">
        <v>5004</v>
      </c>
      <c r="J261" s="538">
        <v>150648</v>
      </c>
      <c r="K261" s="538">
        <v>13375750</v>
      </c>
      <c r="L261" s="538">
        <v>159046</v>
      </c>
      <c r="M261" s="538" t="e">
        <f>'03'!#REF!+'04'!#REF!</f>
        <v>#REF!</v>
      </c>
      <c r="N261" s="538" t="e">
        <f t="shared" si="54"/>
        <v>#REF!</v>
      </c>
      <c r="O261" s="538" t="e">
        <f>'07'!#REF!</f>
        <v>#REF!</v>
      </c>
      <c r="P261" s="538" t="e">
        <f t="shared" si="55"/>
        <v>#REF!</v>
      </c>
    </row>
    <row r="262" spans="1:16" ht="24.75" customHeight="1" hidden="1">
      <c r="A262" s="540" t="s">
        <v>1</v>
      </c>
      <c r="B262" s="541" t="s">
        <v>130</v>
      </c>
      <c r="C262" s="535">
        <f>D262+K262+L262</f>
        <v>0</v>
      </c>
      <c r="D262" s="535">
        <f>E262+F262+G262+H262+I262+J262</f>
        <v>0</v>
      </c>
      <c r="E262" s="538">
        <v>0</v>
      </c>
      <c r="F262" s="538">
        <v>0</v>
      </c>
      <c r="G262" s="538">
        <v>0</v>
      </c>
      <c r="H262" s="538">
        <v>0</v>
      </c>
      <c r="I262" s="538">
        <v>0</v>
      </c>
      <c r="J262" s="538">
        <v>0</v>
      </c>
      <c r="K262" s="538">
        <v>0</v>
      </c>
      <c r="L262" s="538">
        <v>0</v>
      </c>
      <c r="M262" s="538" t="e">
        <f>'03'!#REF!+'04'!#REF!</f>
        <v>#REF!</v>
      </c>
      <c r="N262" s="538" t="e">
        <f t="shared" si="54"/>
        <v>#REF!</v>
      </c>
      <c r="O262" s="538" t="e">
        <f>'07'!#REF!</f>
        <v>#REF!</v>
      </c>
      <c r="P262" s="538" t="e">
        <f t="shared" si="55"/>
        <v>#REF!</v>
      </c>
    </row>
    <row r="263" spans="1:16" ht="24.75" customHeight="1" hidden="1">
      <c r="A263" s="540" t="s">
        <v>9</v>
      </c>
      <c r="B263" s="541" t="s">
        <v>131</v>
      </c>
      <c r="C263" s="535">
        <f>D263+K263+L263</f>
        <v>0</v>
      </c>
      <c r="D263" s="535">
        <f>E263+F263+G263+H263+I263+J263</f>
        <v>0</v>
      </c>
      <c r="E263" s="538">
        <v>0</v>
      </c>
      <c r="F263" s="538">
        <v>0</v>
      </c>
      <c r="G263" s="538">
        <v>0</v>
      </c>
      <c r="H263" s="538">
        <v>0</v>
      </c>
      <c r="I263" s="538">
        <v>0</v>
      </c>
      <c r="J263" s="538">
        <v>0</v>
      </c>
      <c r="K263" s="538">
        <v>0</v>
      </c>
      <c r="L263" s="538">
        <v>0</v>
      </c>
      <c r="M263" s="538" t="e">
        <f>'03'!#REF!+'04'!#REF!</f>
        <v>#REF!</v>
      </c>
      <c r="N263" s="538" t="e">
        <f t="shared" si="54"/>
        <v>#REF!</v>
      </c>
      <c r="O263" s="538" t="e">
        <f>'07'!#REF!</f>
        <v>#REF!</v>
      </c>
      <c r="P263" s="538" t="e">
        <f t="shared" si="55"/>
        <v>#REF!</v>
      </c>
    </row>
    <row r="264" spans="1:16" ht="24.75" customHeight="1" hidden="1">
      <c r="A264" s="540" t="s">
        <v>132</v>
      </c>
      <c r="B264" s="541" t="s">
        <v>133</v>
      </c>
      <c r="C264" s="535">
        <f>C265+C274</f>
        <v>14401463.6</v>
      </c>
      <c r="D264" s="535">
        <f aca="true" t="shared" si="56" ref="D264:L264">D265+D274</f>
        <v>614882.6</v>
      </c>
      <c r="E264" s="535">
        <f t="shared" si="56"/>
        <v>234185.6</v>
      </c>
      <c r="F264" s="535">
        <f t="shared" si="56"/>
        <v>0</v>
      </c>
      <c r="G264" s="535">
        <f t="shared" si="56"/>
        <v>184987</v>
      </c>
      <c r="H264" s="535">
        <f t="shared" si="56"/>
        <v>34168</v>
      </c>
      <c r="I264" s="535">
        <f t="shared" si="56"/>
        <v>10894</v>
      </c>
      <c r="J264" s="535">
        <f t="shared" si="56"/>
        <v>150648</v>
      </c>
      <c r="K264" s="535">
        <f t="shared" si="56"/>
        <v>13573329</v>
      </c>
      <c r="L264" s="535">
        <f t="shared" si="56"/>
        <v>213252</v>
      </c>
      <c r="M264" s="535" t="e">
        <f>'03'!#REF!+'04'!#REF!</f>
        <v>#REF!</v>
      </c>
      <c r="N264" s="535" t="e">
        <f t="shared" si="54"/>
        <v>#REF!</v>
      </c>
      <c r="O264" s="535" t="e">
        <f>'07'!#REF!</f>
        <v>#REF!</v>
      </c>
      <c r="P264" s="535" t="e">
        <f t="shared" si="55"/>
        <v>#REF!</v>
      </c>
    </row>
    <row r="265" spans="1:16" ht="24.75" customHeight="1" hidden="1">
      <c r="A265" s="540" t="s">
        <v>51</v>
      </c>
      <c r="B265" s="542" t="s">
        <v>134</v>
      </c>
      <c r="C265" s="535">
        <f>SUM(C266:C273)</f>
        <v>14089737</v>
      </c>
      <c r="D265" s="535">
        <f aca="true" t="shared" si="57" ref="D265:L265">SUM(D266:D273)</f>
        <v>303156</v>
      </c>
      <c r="E265" s="535">
        <f t="shared" si="57"/>
        <v>125434</v>
      </c>
      <c r="F265" s="535">
        <f t="shared" si="57"/>
        <v>0</v>
      </c>
      <c r="G265" s="535">
        <f t="shared" si="57"/>
        <v>3000</v>
      </c>
      <c r="H265" s="535">
        <f t="shared" si="57"/>
        <v>19070</v>
      </c>
      <c r="I265" s="535">
        <f t="shared" si="57"/>
        <v>5004</v>
      </c>
      <c r="J265" s="535">
        <f t="shared" si="57"/>
        <v>150648</v>
      </c>
      <c r="K265" s="535">
        <f t="shared" si="57"/>
        <v>13573329</v>
      </c>
      <c r="L265" s="535">
        <f t="shared" si="57"/>
        <v>213252</v>
      </c>
      <c r="M265" s="535" t="e">
        <f>'03'!#REF!+'04'!#REF!</f>
        <v>#REF!</v>
      </c>
      <c r="N265" s="535" t="e">
        <f t="shared" si="54"/>
        <v>#REF!</v>
      </c>
      <c r="O265" s="535" t="e">
        <f>'07'!#REF!</f>
        <v>#REF!</v>
      </c>
      <c r="P265" s="535" t="e">
        <f t="shared" si="55"/>
        <v>#REF!</v>
      </c>
    </row>
    <row r="266" spans="1:16" ht="24.75" customHeight="1" hidden="1">
      <c r="A266" s="536" t="s">
        <v>53</v>
      </c>
      <c r="B266" s="537" t="s">
        <v>135</v>
      </c>
      <c r="C266" s="535">
        <f aca="true" t="shared" si="58" ref="C266:C274">D266+K266+L266</f>
        <v>185401</v>
      </c>
      <c r="D266" s="535">
        <f aca="true" t="shared" si="59" ref="D266:D274">E266+F266+G266+H266+I266+J266</f>
        <v>142000</v>
      </c>
      <c r="E266" s="538">
        <v>10002</v>
      </c>
      <c r="F266" s="538">
        <v>0</v>
      </c>
      <c r="G266" s="538">
        <v>0</v>
      </c>
      <c r="H266" s="538">
        <v>1500</v>
      </c>
      <c r="I266" s="538">
        <v>5004</v>
      </c>
      <c r="J266" s="538">
        <v>125494</v>
      </c>
      <c r="K266" s="538">
        <v>35000</v>
      </c>
      <c r="L266" s="538">
        <v>8401</v>
      </c>
      <c r="M266" s="538" t="e">
        <f>'03'!#REF!+'04'!#REF!</f>
        <v>#REF!</v>
      </c>
      <c r="N266" s="538" t="e">
        <f t="shared" si="54"/>
        <v>#REF!</v>
      </c>
      <c r="O266" s="538" t="e">
        <f>'07'!#REF!</f>
        <v>#REF!</v>
      </c>
      <c r="P266" s="538" t="e">
        <f t="shared" si="55"/>
        <v>#REF!</v>
      </c>
    </row>
    <row r="267" spans="1:16" ht="24.75" customHeight="1" hidden="1">
      <c r="A267" s="536" t="s">
        <v>54</v>
      </c>
      <c r="B267" s="537" t="s">
        <v>136</v>
      </c>
      <c r="C267" s="535">
        <f t="shared" si="58"/>
        <v>0</v>
      </c>
      <c r="D267" s="535">
        <f>E267+F267+G267+H267+I267+J267</f>
        <v>0</v>
      </c>
      <c r="E267" s="538">
        <v>0</v>
      </c>
      <c r="F267" s="538">
        <v>0</v>
      </c>
      <c r="G267" s="538">
        <v>0</v>
      </c>
      <c r="H267" s="538">
        <v>0</v>
      </c>
      <c r="I267" s="538">
        <v>0</v>
      </c>
      <c r="J267" s="538">
        <v>0</v>
      </c>
      <c r="K267" s="538">
        <v>0</v>
      </c>
      <c r="L267" s="538">
        <v>0</v>
      </c>
      <c r="M267" s="538" t="e">
        <f>'03'!#REF!+'04'!#REF!</f>
        <v>#REF!</v>
      </c>
      <c r="N267" s="538" t="e">
        <f t="shared" si="54"/>
        <v>#REF!</v>
      </c>
      <c r="O267" s="538" t="e">
        <f>'07'!#REF!</f>
        <v>#REF!</v>
      </c>
      <c r="P267" s="538" t="e">
        <f t="shared" si="55"/>
        <v>#REF!</v>
      </c>
    </row>
    <row r="268" spans="1:16" ht="24.75" customHeight="1" hidden="1">
      <c r="A268" s="536" t="s">
        <v>137</v>
      </c>
      <c r="B268" s="537" t="s">
        <v>196</v>
      </c>
      <c r="C268" s="535">
        <f t="shared" si="58"/>
        <v>0</v>
      </c>
      <c r="D268" s="535">
        <f t="shared" si="59"/>
        <v>0</v>
      </c>
      <c r="E268" s="538">
        <v>0</v>
      </c>
      <c r="F268" s="538">
        <v>0</v>
      </c>
      <c r="G268" s="538">
        <v>0</v>
      </c>
      <c r="H268" s="538">
        <v>0</v>
      </c>
      <c r="I268" s="538">
        <v>0</v>
      </c>
      <c r="J268" s="538">
        <v>0</v>
      </c>
      <c r="K268" s="538">
        <v>0</v>
      </c>
      <c r="L268" s="538">
        <v>0</v>
      </c>
      <c r="M268" s="538" t="e">
        <f>'03'!#REF!</f>
        <v>#REF!</v>
      </c>
      <c r="N268" s="538" t="e">
        <f t="shared" si="54"/>
        <v>#REF!</v>
      </c>
      <c r="O268" s="538" t="e">
        <f>'07'!#REF!</f>
        <v>#REF!</v>
      </c>
      <c r="P268" s="538" t="e">
        <f t="shared" si="55"/>
        <v>#REF!</v>
      </c>
    </row>
    <row r="269" spans="1:16" ht="24.75" customHeight="1" hidden="1">
      <c r="A269" s="536" t="s">
        <v>139</v>
      </c>
      <c r="B269" s="537" t="s">
        <v>138</v>
      </c>
      <c r="C269" s="535">
        <f t="shared" si="58"/>
        <v>13859195</v>
      </c>
      <c r="D269" s="535">
        <f t="shared" si="59"/>
        <v>161156</v>
      </c>
      <c r="E269" s="538">
        <v>115432</v>
      </c>
      <c r="F269" s="538">
        <v>0</v>
      </c>
      <c r="G269" s="538">
        <v>3000</v>
      </c>
      <c r="H269" s="538">
        <v>17570</v>
      </c>
      <c r="I269" s="538">
        <v>0</v>
      </c>
      <c r="J269" s="538">
        <v>25154</v>
      </c>
      <c r="K269" s="538">
        <v>13538329</v>
      </c>
      <c r="L269" s="538">
        <v>159710</v>
      </c>
      <c r="M269" s="538" t="e">
        <f>'03'!#REF!+'04'!#REF!</f>
        <v>#REF!</v>
      </c>
      <c r="N269" s="538" t="e">
        <f t="shared" si="54"/>
        <v>#REF!</v>
      </c>
      <c r="O269" s="538" t="e">
        <f>'07'!#REF!</f>
        <v>#REF!</v>
      </c>
      <c r="P269" s="538" t="e">
        <f t="shared" si="55"/>
        <v>#REF!</v>
      </c>
    </row>
    <row r="270" spans="1:16" ht="24.75" customHeight="1" hidden="1">
      <c r="A270" s="536" t="s">
        <v>141</v>
      </c>
      <c r="B270" s="537" t="s">
        <v>140</v>
      </c>
      <c r="C270" s="535">
        <f t="shared" si="58"/>
        <v>0</v>
      </c>
      <c r="D270" s="535">
        <f t="shared" si="59"/>
        <v>0</v>
      </c>
      <c r="E270" s="538">
        <v>0</v>
      </c>
      <c r="F270" s="538">
        <v>0</v>
      </c>
      <c r="G270" s="538">
        <v>0</v>
      </c>
      <c r="H270" s="538">
        <v>0</v>
      </c>
      <c r="I270" s="538">
        <v>0</v>
      </c>
      <c r="J270" s="538">
        <v>0</v>
      </c>
      <c r="K270" s="538">
        <v>0</v>
      </c>
      <c r="L270" s="538">
        <v>0</v>
      </c>
      <c r="M270" s="538" t="e">
        <f>'03'!#REF!+'04'!#REF!</f>
        <v>#REF!</v>
      </c>
      <c r="N270" s="538" t="e">
        <f t="shared" si="54"/>
        <v>#REF!</v>
      </c>
      <c r="O270" s="538" t="e">
        <f>'07'!#REF!</f>
        <v>#REF!</v>
      </c>
      <c r="P270" s="538" t="e">
        <f t="shared" si="55"/>
        <v>#REF!</v>
      </c>
    </row>
    <row r="271" spans="1:16" ht="24.75" customHeight="1" hidden="1">
      <c r="A271" s="536" t="s">
        <v>143</v>
      </c>
      <c r="B271" s="537" t="s">
        <v>142</v>
      </c>
      <c r="C271" s="535">
        <f t="shared" si="58"/>
        <v>0</v>
      </c>
      <c r="D271" s="535">
        <f t="shared" si="59"/>
        <v>0</v>
      </c>
      <c r="E271" s="538">
        <v>0</v>
      </c>
      <c r="F271" s="538">
        <v>0</v>
      </c>
      <c r="G271" s="538">
        <v>0</v>
      </c>
      <c r="H271" s="538">
        <v>0</v>
      </c>
      <c r="I271" s="538">
        <v>0</v>
      </c>
      <c r="J271" s="538">
        <v>0</v>
      </c>
      <c r="K271" s="538">
        <v>0</v>
      </c>
      <c r="L271" s="538">
        <v>0</v>
      </c>
      <c r="M271" s="538" t="e">
        <f>'03'!#REF!+'04'!#REF!</f>
        <v>#REF!</v>
      </c>
      <c r="N271" s="538" t="e">
        <f t="shared" si="54"/>
        <v>#REF!</v>
      </c>
      <c r="O271" s="538" t="e">
        <f>'07'!#REF!</f>
        <v>#REF!</v>
      </c>
      <c r="P271" s="538" t="e">
        <f t="shared" si="55"/>
        <v>#REF!</v>
      </c>
    </row>
    <row r="272" spans="1:16" ht="24.75" customHeight="1" hidden="1">
      <c r="A272" s="536" t="s">
        <v>145</v>
      </c>
      <c r="B272" s="543" t="s">
        <v>144</v>
      </c>
      <c r="C272" s="535">
        <f t="shared" si="58"/>
        <v>0</v>
      </c>
      <c r="D272" s="535">
        <f t="shared" si="59"/>
        <v>0</v>
      </c>
      <c r="E272" s="538">
        <v>0</v>
      </c>
      <c r="F272" s="538">
        <v>0</v>
      </c>
      <c r="G272" s="538">
        <v>0</v>
      </c>
      <c r="H272" s="538">
        <v>0</v>
      </c>
      <c r="I272" s="538">
        <v>0</v>
      </c>
      <c r="J272" s="538">
        <v>0</v>
      </c>
      <c r="K272" s="538">
        <v>0</v>
      </c>
      <c r="L272" s="538">
        <v>0</v>
      </c>
      <c r="M272" s="538" t="e">
        <f>'03'!#REF!+'04'!#REF!</f>
        <v>#REF!</v>
      </c>
      <c r="N272" s="538" t="e">
        <f t="shared" si="54"/>
        <v>#REF!</v>
      </c>
      <c r="O272" s="538" t="e">
        <f>'07'!#REF!</f>
        <v>#REF!</v>
      </c>
      <c r="P272" s="538" t="e">
        <f t="shared" si="55"/>
        <v>#REF!</v>
      </c>
    </row>
    <row r="273" spans="1:16" ht="24.75" customHeight="1" hidden="1">
      <c r="A273" s="536" t="s">
        <v>180</v>
      </c>
      <c r="B273" s="537" t="s">
        <v>146</v>
      </c>
      <c r="C273" s="535">
        <f t="shared" si="58"/>
        <v>45141</v>
      </c>
      <c r="D273" s="535">
        <f t="shared" si="59"/>
        <v>0</v>
      </c>
      <c r="E273" s="538">
        <v>0</v>
      </c>
      <c r="F273" s="538">
        <v>0</v>
      </c>
      <c r="G273" s="538">
        <v>0</v>
      </c>
      <c r="H273" s="538">
        <v>0</v>
      </c>
      <c r="I273" s="538">
        <v>0</v>
      </c>
      <c r="J273" s="538">
        <v>0</v>
      </c>
      <c r="K273" s="538">
        <v>0</v>
      </c>
      <c r="L273" s="538">
        <v>45141</v>
      </c>
      <c r="M273" s="538" t="e">
        <f>'03'!#REF!+'04'!#REF!</f>
        <v>#REF!</v>
      </c>
      <c r="N273" s="538" t="e">
        <f t="shared" si="54"/>
        <v>#REF!</v>
      </c>
      <c r="O273" s="538" t="e">
        <f>'07'!#REF!</f>
        <v>#REF!</v>
      </c>
      <c r="P273" s="538" t="e">
        <f t="shared" si="55"/>
        <v>#REF!</v>
      </c>
    </row>
    <row r="274" spans="1:16" ht="24.75" customHeight="1" hidden="1">
      <c r="A274" s="540" t="s">
        <v>52</v>
      </c>
      <c r="B274" s="541" t="s">
        <v>147</v>
      </c>
      <c r="C274" s="535">
        <f t="shared" si="58"/>
        <v>311726.6</v>
      </c>
      <c r="D274" s="535">
        <f t="shared" si="59"/>
        <v>311726.6</v>
      </c>
      <c r="E274" s="538">
        <v>108751.6</v>
      </c>
      <c r="F274" s="538">
        <v>0</v>
      </c>
      <c r="G274" s="538">
        <v>181987</v>
      </c>
      <c r="H274" s="538">
        <v>15098</v>
      </c>
      <c r="I274" s="538">
        <v>5890</v>
      </c>
      <c r="J274" s="538">
        <v>0</v>
      </c>
      <c r="K274" s="538">
        <v>0</v>
      </c>
      <c r="L274" s="538">
        <v>0</v>
      </c>
      <c r="M274" s="535" t="e">
        <f>'03'!#REF!+'04'!#REF!</f>
        <v>#REF!</v>
      </c>
      <c r="N274" s="535" t="e">
        <f t="shared" si="54"/>
        <v>#REF!</v>
      </c>
      <c r="O274" s="535" t="e">
        <f>'07'!#REF!</f>
        <v>#REF!</v>
      </c>
      <c r="P274" s="535" t="e">
        <f t="shared" si="55"/>
        <v>#REF!</v>
      </c>
    </row>
    <row r="275" spans="1:16" ht="24.75" customHeight="1" hidden="1">
      <c r="A275" s="544" t="s">
        <v>72</v>
      </c>
      <c r="B275" s="545" t="s">
        <v>208</v>
      </c>
      <c r="C275" s="568">
        <f>(C266+C267+C268)/C265</f>
        <v>0.013158584862158889</v>
      </c>
      <c r="D275" s="569">
        <f aca="true" t="shared" si="60" ref="D275:L275">(D266+D267+D268)/D265</f>
        <v>0.468405705313436</v>
      </c>
      <c r="E275" s="570">
        <f t="shared" si="60"/>
        <v>0.0797391456861776</v>
      </c>
      <c r="F275" s="570" t="e">
        <f t="shared" si="60"/>
        <v>#DIV/0!</v>
      </c>
      <c r="G275" s="570">
        <f t="shared" si="60"/>
        <v>0</v>
      </c>
      <c r="H275" s="570">
        <f t="shared" si="60"/>
        <v>0.07865757734661773</v>
      </c>
      <c r="I275" s="570">
        <f t="shared" si="60"/>
        <v>1</v>
      </c>
      <c r="J275" s="570">
        <f t="shared" si="60"/>
        <v>0.8330279857681483</v>
      </c>
      <c r="K275" s="570">
        <f t="shared" si="60"/>
        <v>0.002578586284912124</v>
      </c>
      <c r="L275" s="570">
        <f t="shared" si="60"/>
        <v>0.03939470673194155</v>
      </c>
      <c r="M275" s="417"/>
      <c r="N275" s="546"/>
      <c r="O275" s="546"/>
      <c r="P275" s="546"/>
    </row>
    <row r="276" spans="1:16" ht="17.25" hidden="1">
      <c r="A276" s="1200" t="s">
        <v>492</v>
      </c>
      <c r="B276" s="1200"/>
      <c r="C276" s="538">
        <f>C259-C262-C263-C264</f>
        <v>0</v>
      </c>
      <c r="D276" s="538">
        <f aca="true" t="shared" si="61" ref="D276:L276">D259-D262-D263-D264</f>
        <v>0</v>
      </c>
      <c r="E276" s="538">
        <f t="shared" si="61"/>
        <v>0</v>
      </c>
      <c r="F276" s="538">
        <f t="shared" si="61"/>
        <v>0</v>
      </c>
      <c r="G276" s="538">
        <f t="shared" si="61"/>
        <v>0</v>
      </c>
      <c r="H276" s="538">
        <f t="shared" si="61"/>
        <v>0</v>
      </c>
      <c r="I276" s="538">
        <f t="shared" si="61"/>
        <v>0</v>
      </c>
      <c r="J276" s="538">
        <f t="shared" si="61"/>
        <v>0</v>
      </c>
      <c r="K276" s="538">
        <f t="shared" si="61"/>
        <v>0</v>
      </c>
      <c r="L276" s="538">
        <f t="shared" si="61"/>
        <v>0</v>
      </c>
      <c r="M276" s="417"/>
      <c r="N276" s="546"/>
      <c r="O276" s="546"/>
      <c r="P276" s="546"/>
    </row>
    <row r="277" spans="1:16" ht="17.25" hidden="1">
      <c r="A277" s="1195" t="s">
        <v>493</v>
      </c>
      <c r="B277" s="1195"/>
      <c r="C277" s="538">
        <f>C264-C265-C274</f>
        <v>0</v>
      </c>
      <c r="D277" s="538">
        <f aca="true" t="shared" si="62" ref="D277:L277">D264-D265-D274</f>
        <v>0</v>
      </c>
      <c r="E277" s="538">
        <f t="shared" si="62"/>
        <v>0</v>
      </c>
      <c r="F277" s="538">
        <f t="shared" si="62"/>
        <v>0</v>
      </c>
      <c r="G277" s="538">
        <f t="shared" si="62"/>
        <v>0</v>
      </c>
      <c r="H277" s="538">
        <f t="shared" si="62"/>
        <v>0</v>
      </c>
      <c r="I277" s="538">
        <f t="shared" si="62"/>
        <v>0</v>
      </c>
      <c r="J277" s="538">
        <f t="shared" si="62"/>
        <v>0</v>
      </c>
      <c r="K277" s="538">
        <f t="shared" si="62"/>
        <v>0</v>
      </c>
      <c r="L277" s="538">
        <f t="shared" si="62"/>
        <v>0</v>
      </c>
      <c r="M277" s="417"/>
      <c r="N277" s="546"/>
      <c r="O277" s="546"/>
      <c r="P277" s="546"/>
    </row>
    <row r="278" spans="1:16" ht="18.75" hidden="1">
      <c r="A278" s="520"/>
      <c r="B278" s="571" t="s">
        <v>512</v>
      </c>
      <c r="C278" s="571"/>
      <c r="D278" s="572"/>
      <c r="E278" s="572"/>
      <c r="F278" s="572"/>
      <c r="G278" s="1192" t="s">
        <v>512</v>
      </c>
      <c r="H278" s="1192"/>
      <c r="I278" s="1192"/>
      <c r="J278" s="1192"/>
      <c r="K278" s="1192"/>
      <c r="L278" s="1192"/>
      <c r="M278" s="523"/>
      <c r="N278" s="523"/>
      <c r="O278" s="523"/>
      <c r="P278" s="523"/>
    </row>
    <row r="279" spans="1:16" ht="18.75" hidden="1">
      <c r="A279" s="1193" t="s">
        <v>4</v>
      </c>
      <c r="B279" s="1193"/>
      <c r="C279" s="1193"/>
      <c r="D279" s="1193"/>
      <c r="E279" s="572"/>
      <c r="F279" s="572"/>
      <c r="G279" s="573"/>
      <c r="H279" s="1194" t="s">
        <v>513</v>
      </c>
      <c r="I279" s="1194"/>
      <c r="J279" s="1194"/>
      <c r="K279" s="1194"/>
      <c r="L279" s="1194"/>
      <c r="M279" s="523"/>
      <c r="N279" s="523"/>
      <c r="O279" s="523"/>
      <c r="P279" s="523"/>
    </row>
    <row r="280" ht="15" hidden="1"/>
    <row r="281" ht="15" hidden="1"/>
    <row r="282" ht="15" hidden="1"/>
    <row r="283" ht="15" hidden="1"/>
    <row r="284" ht="15" hidden="1"/>
    <row r="285" ht="15" hidden="1"/>
    <row r="286" ht="15" hidden="1"/>
    <row r="287" ht="15" hidden="1"/>
    <row r="288" ht="15" hidden="1"/>
    <row r="289" ht="15" hidden="1"/>
    <row r="290" ht="15" hidden="1"/>
    <row r="291" spans="1:13" ht="16.5" hidden="1">
      <c r="A291" s="1176" t="s">
        <v>33</v>
      </c>
      <c r="B291" s="1177"/>
      <c r="C291" s="560"/>
      <c r="D291" s="1178" t="s">
        <v>75</v>
      </c>
      <c r="E291" s="1178"/>
      <c r="F291" s="1178"/>
      <c r="G291" s="1178"/>
      <c r="H291" s="1178"/>
      <c r="I291" s="1178"/>
      <c r="J291" s="1178"/>
      <c r="K291" s="1179"/>
      <c r="L291" s="1179"/>
      <c r="M291" s="523"/>
    </row>
    <row r="292" spans="1:13" ht="16.5" hidden="1">
      <c r="A292" s="1149" t="s">
        <v>336</v>
      </c>
      <c r="B292" s="1149"/>
      <c r="C292" s="1149"/>
      <c r="D292" s="1178" t="s">
        <v>209</v>
      </c>
      <c r="E292" s="1178"/>
      <c r="F292" s="1178"/>
      <c r="G292" s="1178"/>
      <c r="H292" s="1178"/>
      <c r="I292" s="1178"/>
      <c r="J292" s="1178"/>
      <c r="K292" s="1196" t="s">
        <v>505</v>
      </c>
      <c r="L292" s="1196"/>
      <c r="M292" s="520"/>
    </row>
    <row r="293" spans="1:13" ht="16.5" hidden="1">
      <c r="A293" s="1149" t="s">
        <v>337</v>
      </c>
      <c r="B293" s="1149"/>
      <c r="C293" s="407"/>
      <c r="D293" s="1197" t="s">
        <v>11</v>
      </c>
      <c r="E293" s="1197"/>
      <c r="F293" s="1197"/>
      <c r="G293" s="1197"/>
      <c r="H293" s="1197"/>
      <c r="I293" s="1197"/>
      <c r="J293" s="1197"/>
      <c r="K293" s="1179"/>
      <c r="L293" s="1179"/>
      <c r="M293" s="523"/>
    </row>
    <row r="294" spans="1:13" ht="15.75" hidden="1">
      <c r="A294" s="421" t="s">
        <v>115</v>
      </c>
      <c r="B294" s="421"/>
      <c r="C294" s="413"/>
      <c r="D294" s="561"/>
      <c r="E294" s="561"/>
      <c r="F294" s="562"/>
      <c r="G294" s="562"/>
      <c r="H294" s="562"/>
      <c r="I294" s="562"/>
      <c r="J294" s="562"/>
      <c r="K294" s="1201"/>
      <c r="L294" s="1201"/>
      <c r="M294" s="520"/>
    </row>
    <row r="295" spans="1:13" ht="15.75" hidden="1">
      <c r="A295" s="561"/>
      <c r="B295" s="561" t="s">
        <v>90</v>
      </c>
      <c r="C295" s="561"/>
      <c r="D295" s="561"/>
      <c r="E295" s="561"/>
      <c r="F295" s="561"/>
      <c r="G295" s="561"/>
      <c r="H295" s="561"/>
      <c r="I295" s="561"/>
      <c r="J295" s="561"/>
      <c r="K295" s="1182"/>
      <c r="L295" s="1182"/>
      <c r="M295" s="520"/>
    </row>
    <row r="296" spans="1:13" ht="15.75" hidden="1">
      <c r="A296" s="814" t="s">
        <v>67</v>
      </c>
      <c r="B296" s="815"/>
      <c r="C296" s="1180" t="s">
        <v>38</v>
      </c>
      <c r="D296" s="1186" t="s">
        <v>332</v>
      </c>
      <c r="E296" s="1186"/>
      <c r="F296" s="1186"/>
      <c r="G296" s="1186"/>
      <c r="H296" s="1186"/>
      <c r="I296" s="1186"/>
      <c r="J296" s="1186"/>
      <c r="K296" s="1186"/>
      <c r="L296" s="1186"/>
      <c r="M296" s="523"/>
    </row>
    <row r="297" spans="1:13" ht="15.75" hidden="1">
      <c r="A297" s="816"/>
      <c r="B297" s="817"/>
      <c r="C297" s="1180"/>
      <c r="D297" s="1187" t="s">
        <v>200</v>
      </c>
      <c r="E297" s="1188"/>
      <c r="F297" s="1188"/>
      <c r="G297" s="1188"/>
      <c r="H297" s="1188"/>
      <c r="I297" s="1188"/>
      <c r="J297" s="1189"/>
      <c r="K297" s="1173" t="s">
        <v>201</v>
      </c>
      <c r="L297" s="1173" t="s">
        <v>202</v>
      </c>
      <c r="M297" s="520"/>
    </row>
    <row r="298" spans="1:13" ht="15.75" hidden="1">
      <c r="A298" s="816"/>
      <c r="B298" s="817"/>
      <c r="C298" s="1180"/>
      <c r="D298" s="1181" t="s">
        <v>37</v>
      </c>
      <c r="E298" s="1183" t="s">
        <v>7</v>
      </c>
      <c r="F298" s="1184"/>
      <c r="G298" s="1184"/>
      <c r="H298" s="1184"/>
      <c r="I298" s="1184"/>
      <c r="J298" s="1185"/>
      <c r="K298" s="1190"/>
      <c r="L298" s="1174"/>
      <c r="M298" s="520"/>
    </row>
    <row r="299" spans="1:16" ht="15.75" hidden="1">
      <c r="A299" s="1198"/>
      <c r="B299" s="1199"/>
      <c r="C299" s="1180"/>
      <c r="D299" s="1181"/>
      <c r="E299" s="563" t="s">
        <v>203</v>
      </c>
      <c r="F299" s="563" t="s">
        <v>204</v>
      </c>
      <c r="G299" s="563" t="s">
        <v>205</v>
      </c>
      <c r="H299" s="563" t="s">
        <v>206</v>
      </c>
      <c r="I299" s="563" t="s">
        <v>338</v>
      </c>
      <c r="J299" s="563" t="s">
        <v>207</v>
      </c>
      <c r="K299" s="1191"/>
      <c r="L299" s="1175"/>
      <c r="M299" s="1170" t="s">
        <v>494</v>
      </c>
      <c r="N299" s="1170"/>
      <c r="O299" s="1170"/>
      <c r="P299" s="1170"/>
    </row>
    <row r="300" spans="1:16" ht="15" hidden="1">
      <c r="A300" s="1171" t="s">
        <v>6</v>
      </c>
      <c r="B300" s="1172"/>
      <c r="C300" s="564">
        <v>1</v>
      </c>
      <c r="D300" s="565">
        <v>2</v>
      </c>
      <c r="E300" s="564">
        <v>3</v>
      </c>
      <c r="F300" s="565">
        <v>4</v>
      </c>
      <c r="G300" s="564">
        <v>5</v>
      </c>
      <c r="H300" s="565">
        <v>6</v>
      </c>
      <c r="I300" s="564">
        <v>7</v>
      </c>
      <c r="J300" s="565">
        <v>8</v>
      </c>
      <c r="K300" s="564">
        <v>9</v>
      </c>
      <c r="L300" s="565">
        <v>10</v>
      </c>
      <c r="M300" s="566" t="s">
        <v>495</v>
      </c>
      <c r="N300" s="567" t="s">
        <v>498</v>
      </c>
      <c r="O300" s="567" t="s">
        <v>496</v>
      </c>
      <c r="P300" s="567" t="s">
        <v>497</v>
      </c>
    </row>
    <row r="301" spans="1:16" ht="24.75" customHeight="1" hidden="1">
      <c r="A301" s="533" t="s">
        <v>0</v>
      </c>
      <c r="B301" s="534" t="s">
        <v>127</v>
      </c>
      <c r="C301" s="535">
        <f>C302+C303</f>
        <v>394761</v>
      </c>
      <c r="D301" s="535">
        <f aca="true" t="shared" si="63" ref="D301:L301">D302+D303</f>
        <v>89648</v>
      </c>
      <c r="E301" s="535">
        <f t="shared" si="63"/>
        <v>48513</v>
      </c>
      <c r="F301" s="535">
        <f t="shared" si="63"/>
        <v>0</v>
      </c>
      <c r="G301" s="535">
        <f t="shared" si="63"/>
        <v>34900</v>
      </c>
      <c r="H301" s="535">
        <f t="shared" si="63"/>
        <v>200</v>
      </c>
      <c r="I301" s="535">
        <f t="shared" si="63"/>
        <v>0</v>
      </c>
      <c r="J301" s="535">
        <f t="shared" si="63"/>
        <v>6035</v>
      </c>
      <c r="K301" s="535">
        <f t="shared" si="63"/>
        <v>0</v>
      </c>
      <c r="L301" s="535">
        <f t="shared" si="63"/>
        <v>305113</v>
      </c>
      <c r="M301" s="535" t="e">
        <f>'03'!#REF!+'04'!#REF!</f>
        <v>#REF!</v>
      </c>
      <c r="N301" s="535" t="e">
        <f>C301-M301</f>
        <v>#REF!</v>
      </c>
      <c r="O301" s="535" t="e">
        <f>'07'!#REF!</f>
        <v>#REF!</v>
      </c>
      <c r="P301" s="535" t="e">
        <f>C301-O301</f>
        <v>#REF!</v>
      </c>
    </row>
    <row r="302" spans="1:16" ht="24.75" customHeight="1" hidden="1">
      <c r="A302" s="536">
        <v>1</v>
      </c>
      <c r="B302" s="537" t="s">
        <v>128</v>
      </c>
      <c r="C302" s="535">
        <f>D302+K302+L302</f>
        <v>139828</v>
      </c>
      <c r="D302" s="535">
        <f>E302+F302+G302+H302+I302+J302</f>
        <v>48342</v>
      </c>
      <c r="E302" s="538">
        <v>28442</v>
      </c>
      <c r="F302" s="538"/>
      <c r="G302" s="538">
        <v>19900</v>
      </c>
      <c r="H302" s="538"/>
      <c r="I302" s="538"/>
      <c r="J302" s="538"/>
      <c r="K302" s="538"/>
      <c r="L302" s="538">
        <v>91486</v>
      </c>
      <c r="M302" s="538" t="e">
        <f>'03'!#REF!+'04'!#REF!</f>
        <v>#REF!</v>
      </c>
      <c r="N302" s="538" t="e">
        <f aca="true" t="shared" si="64" ref="N302:N316">C302-M302</f>
        <v>#REF!</v>
      </c>
      <c r="O302" s="538" t="e">
        <f>'07'!#REF!</f>
        <v>#REF!</v>
      </c>
      <c r="P302" s="538" t="e">
        <f aca="true" t="shared" si="65" ref="P302:P316">C302-O302</f>
        <v>#REF!</v>
      </c>
    </row>
    <row r="303" spans="1:16" ht="24.75" customHeight="1" hidden="1">
      <c r="A303" s="536">
        <v>2</v>
      </c>
      <c r="B303" s="537" t="s">
        <v>129</v>
      </c>
      <c r="C303" s="535">
        <f>D303+K303+L303</f>
        <v>254933</v>
      </c>
      <c r="D303" s="535">
        <f>E303+F303+G303+H303+I303+J303</f>
        <v>41306</v>
      </c>
      <c r="E303" s="538">
        <v>20071</v>
      </c>
      <c r="F303" s="538">
        <v>0</v>
      </c>
      <c r="G303" s="538">
        <v>15000</v>
      </c>
      <c r="H303" s="538">
        <v>200</v>
      </c>
      <c r="I303" s="538">
        <v>0</v>
      </c>
      <c r="J303" s="538">
        <v>6035</v>
      </c>
      <c r="K303" s="538">
        <v>0</v>
      </c>
      <c r="L303" s="538">
        <v>213627</v>
      </c>
      <c r="M303" s="538" t="e">
        <f>'03'!#REF!+'04'!#REF!</f>
        <v>#REF!</v>
      </c>
      <c r="N303" s="538" t="e">
        <f t="shared" si="64"/>
        <v>#REF!</v>
      </c>
      <c r="O303" s="538" t="e">
        <f>'07'!#REF!</f>
        <v>#REF!</v>
      </c>
      <c r="P303" s="538" t="e">
        <f t="shared" si="65"/>
        <v>#REF!</v>
      </c>
    </row>
    <row r="304" spans="1:16" ht="24.75" customHeight="1" hidden="1">
      <c r="A304" s="540" t="s">
        <v>1</v>
      </c>
      <c r="B304" s="541" t="s">
        <v>130</v>
      </c>
      <c r="C304" s="535">
        <f>D304+K304+L304</f>
        <v>0</v>
      </c>
      <c r="D304" s="535">
        <f>E304+F304+G304+H304+I304+J304</f>
        <v>0</v>
      </c>
      <c r="E304" s="538">
        <v>0</v>
      </c>
      <c r="F304" s="538">
        <v>0</v>
      </c>
      <c r="G304" s="538">
        <v>0</v>
      </c>
      <c r="H304" s="538">
        <v>0</v>
      </c>
      <c r="I304" s="538">
        <v>0</v>
      </c>
      <c r="J304" s="538">
        <v>0</v>
      </c>
      <c r="K304" s="538">
        <v>0</v>
      </c>
      <c r="L304" s="538">
        <v>0</v>
      </c>
      <c r="M304" s="538" t="e">
        <f>'03'!#REF!+'04'!#REF!</f>
        <v>#REF!</v>
      </c>
      <c r="N304" s="538" t="e">
        <f t="shared" si="64"/>
        <v>#REF!</v>
      </c>
      <c r="O304" s="538" t="e">
        <f>'07'!#REF!</f>
        <v>#REF!</v>
      </c>
      <c r="P304" s="538" t="e">
        <f t="shared" si="65"/>
        <v>#REF!</v>
      </c>
    </row>
    <row r="305" spans="1:16" ht="24.75" customHeight="1" hidden="1">
      <c r="A305" s="540" t="s">
        <v>9</v>
      </c>
      <c r="B305" s="541" t="s">
        <v>131</v>
      </c>
      <c r="C305" s="535">
        <f>D305+K305+L305</f>
        <v>0</v>
      </c>
      <c r="D305" s="535">
        <f>E305+F305+G305+H305+I305+J305</f>
        <v>0</v>
      </c>
      <c r="E305" s="538">
        <v>0</v>
      </c>
      <c r="F305" s="538">
        <v>0</v>
      </c>
      <c r="G305" s="538">
        <v>0</v>
      </c>
      <c r="H305" s="538">
        <v>0</v>
      </c>
      <c r="I305" s="538">
        <v>0</v>
      </c>
      <c r="J305" s="538">
        <v>0</v>
      </c>
      <c r="K305" s="538">
        <v>0</v>
      </c>
      <c r="L305" s="538">
        <v>0</v>
      </c>
      <c r="M305" s="538" t="e">
        <f>'03'!#REF!+'04'!#REF!</f>
        <v>#REF!</v>
      </c>
      <c r="N305" s="538" t="e">
        <f t="shared" si="64"/>
        <v>#REF!</v>
      </c>
      <c r="O305" s="538" t="e">
        <f>'07'!#REF!</f>
        <v>#REF!</v>
      </c>
      <c r="P305" s="538" t="e">
        <f t="shared" si="65"/>
        <v>#REF!</v>
      </c>
    </row>
    <row r="306" spans="1:16" ht="24.75" customHeight="1" hidden="1">
      <c r="A306" s="540" t="s">
        <v>132</v>
      </c>
      <c r="B306" s="541" t="s">
        <v>133</v>
      </c>
      <c r="C306" s="535">
        <f>C307+C316</f>
        <v>394761</v>
      </c>
      <c r="D306" s="535">
        <f aca="true" t="shared" si="66" ref="D306:L306">D307+D316</f>
        <v>89648</v>
      </c>
      <c r="E306" s="535">
        <f t="shared" si="66"/>
        <v>48513</v>
      </c>
      <c r="F306" s="535">
        <f t="shared" si="66"/>
        <v>0</v>
      </c>
      <c r="G306" s="535">
        <f t="shared" si="66"/>
        <v>34900</v>
      </c>
      <c r="H306" s="535">
        <f t="shared" si="66"/>
        <v>200</v>
      </c>
      <c r="I306" s="535">
        <f t="shared" si="66"/>
        <v>0</v>
      </c>
      <c r="J306" s="535">
        <f t="shared" si="66"/>
        <v>6035</v>
      </c>
      <c r="K306" s="535">
        <f t="shared" si="66"/>
        <v>0</v>
      </c>
      <c r="L306" s="535">
        <f t="shared" si="66"/>
        <v>305113</v>
      </c>
      <c r="M306" s="535" t="e">
        <f>'03'!#REF!+'04'!#REF!</f>
        <v>#REF!</v>
      </c>
      <c r="N306" s="535" t="e">
        <f t="shared" si="64"/>
        <v>#REF!</v>
      </c>
      <c r="O306" s="535" t="e">
        <f>'07'!#REF!</f>
        <v>#REF!</v>
      </c>
      <c r="P306" s="535" t="e">
        <f t="shared" si="65"/>
        <v>#REF!</v>
      </c>
    </row>
    <row r="307" spans="1:16" ht="24.75" customHeight="1" hidden="1">
      <c r="A307" s="540" t="s">
        <v>51</v>
      </c>
      <c r="B307" s="542" t="s">
        <v>134</v>
      </c>
      <c r="C307" s="535">
        <f>SUM(C308:C315)</f>
        <v>346419</v>
      </c>
      <c r="D307" s="535">
        <f aca="true" t="shared" si="67" ref="D307:L307">SUM(D308:D315)</f>
        <v>41306</v>
      </c>
      <c r="E307" s="535">
        <f t="shared" si="67"/>
        <v>20071</v>
      </c>
      <c r="F307" s="535">
        <f t="shared" si="67"/>
        <v>0</v>
      </c>
      <c r="G307" s="535">
        <f t="shared" si="67"/>
        <v>15000</v>
      </c>
      <c r="H307" s="535">
        <f t="shared" si="67"/>
        <v>200</v>
      </c>
      <c r="I307" s="535">
        <f t="shared" si="67"/>
        <v>0</v>
      </c>
      <c r="J307" s="535">
        <f t="shared" si="67"/>
        <v>6035</v>
      </c>
      <c r="K307" s="535">
        <f t="shared" si="67"/>
        <v>0</v>
      </c>
      <c r="L307" s="535">
        <f t="shared" si="67"/>
        <v>305113</v>
      </c>
      <c r="M307" s="535" t="e">
        <f>'03'!#REF!+'04'!#REF!</f>
        <v>#REF!</v>
      </c>
      <c r="N307" s="535" t="e">
        <f t="shared" si="64"/>
        <v>#REF!</v>
      </c>
      <c r="O307" s="535" t="e">
        <f>'07'!#REF!</f>
        <v>#REF!</v>
      </c>
      <c r="P307" s="535" t="e">
        <f t="shared" si="65"/>
        <v>#REF!</v>
      </c>
    </row>
    <row r="308" spans="1:16" ht="24.75" customHeight="1" hidden="1">
      <c r="A308" s="536" t="s">
        <v>53</v>
      </c>
      <c r="B308" s="537" t="s">
        <v>135</v>
      </c>
      <c r="C308" s="535">
        <f aca="true" t="shared" si="68" ref="C308:C316">D308+K308+L308</f>
        <v>110738</v>
      </c>
      <c r="D308" s="535">
        <f aca="true" t="shared" si="69" ref="D308:D316">E308+F308+G308+H308+I308+J308</f>
        <v>31691</v>
      </c>
      <c r="E308" s="538">
        <v>12757</v>
      </c>
      <c r="F308" s="538">
        <v>0</v>
      </c>
      <c r="G308" s="538">
        <v>13000</v>
      </c>
      <c r="H308" s="538">
        <v>200</v>
      </c>
      <c r="I308" s="538">
        <v>0</v>
      </c>
      <c r="J308" s="538">
        <v>5734</v>
      </c>
      <c r="K308" s="538">
        <v>0</v>
      </c>
      <c r="L308" s="538">
        <v>79047</v>
      </c>
      <c r="M308" s="538" t="e">
        <f>'03'!#REF!+'04'!#REF!</f>
        <v>#REF!</v>
      </c>
      <c r="N308" s="538" t="e">
        <f t="shared" si="64"/>
        <v>#REF!</v>
      </c>
      <c r="O308" s="538" t="e">
        <f>'07'!#REF!</f>
        <v>#REF!</v>
      </c>
      <c r="P308" s="538" t="e">
        <f t="shared" si="65"/>
        <v>#REF!</v>
      </c>
    </row>
    <row r="309" spans="1:16" ht="24.75" customHeight="1" hidden="1">
      <c r="A309" s="536" t="s">
        <v>54</v>
      </c>
      <c r="B309" s="537" t="s">
        <v>136</v>
      </c>
      <c r="C309" s="535">
        <f t="shared" si="68"/>
        <v>0</v>
      </c>
      <c r="D309" s="535">
        <f t="shared" si="69"/>
        <v>0</v>
      </c>
      <c r="E309" s="538">
        <v>0</v>
      </c>
      <c r="F309" s="538">
        <v>0</v>
      </c>
      <c r="G309" s="538">
        <v>0</v>
      </c>
      <c r="H309" s="538">
        <v>0</v>
      </c>
      <c r="I309" s="538">
        <v>0</v>
      </c>
      <c r="J309" s="538">
        <v>0</v>
      </c>
      <c r="K309" s="538">
        <v>0</v>
      </c>
      <c r="L309" s="538">
        <v>0</v>
      </c>
      <c r="M309" s="538" t="e">
        <f>'03'!#REF!+'04'!#REF!</f>
        <v>#REF!</v>
      </c>
      <c r="N309" s="538" t="e">
        <f t="shared" si="64"/>
        <v>#REF!</v>
      </c>
      <c r="O309" s="538" t="e">
        <f>'07'!#REF!</f>
        <v>#REF!</v>
      </c>
      <c r="P309" s="538" t="e">
        <f t="shared" si="65"/>
        <v>#REF!</v>
      </c>
    </row>
    <row r="310" spans="1:16" ht="24.75" customHeight="1" hidden="1">
      <c r="A310" s="536" t="s">
        <v>137</v>
      </c>
      <c r="B310" s="537" t="s">
        <v>196</v>
      </c>
      <c r="C310" s="535">
        <f t="shared" si="68"/>
        <v>0</v>
      </c>
      <c r="D310" s="535">
        <f t="shared" si="69"/>
        <v>0</v>
      </c>
      <c r="E310" s="538">
        <v>0</v>
      </c>
      <c r="F310" s="538">
        <v>0</v>
      </c>
      <c r="G310" s="538">
        <v>0</v>
      </c>
      <c r="H310" s="538">
        <v>0</v>
      </c>
      <c r="I310" s="538">
        <v>0</v>
      </c>
      <c r="J310" s="538">
        <v>0</v>
      </c>
      <c r="K310" s="538">
        <v>0</v>
      </c>
      <c r="L310" s="538">
        <v>0</v>
      </c>
      <c r="M310" s="538" t="e">
        <f>'03'!#REF!</f>
        <v>#REF!</v>
      </c>
      <c r="N310" s="538" t="e">
        <f t="shared" si="64"/>
        <v>#REF!</v>
      </c>
      <c r="O310" s="538" t="e">
        <f>'07'!#REF!</f>
        <v>#REF!</v>
      </c>
      <c r="P310" s="538" t="e">
        <f t="shared" si="65"/>
        <v>#REF!</v>
      </c>
    </row>
    <row r="311" spans="1:16" ht="24.75" customHeight="1" hidden="1">
      <c r="A311" s="536" t="s">
        <v>139</v>
      </c>
      <c r="B311" s="537" t="s">
        <v>138</v>
      </c>
      <c r="C311" s="535">
        <f t="shared" si="68"/>
        <v>165795</v>
      </c>
      <c r="D311" s="535">
        <f t="shared" si="69"/>
        <v>9615</v>
      </c>
      <c r="E311" s="538">
        <v>7314</v>
      </c>
      <c r="F311" s="538">
        <v>0</v>
      </c>
      <c r="G311" s="538">
        <v>2000</v>
      </c>
      <c r="H311" s="538">
        <v>0</v>
      </c>
      <c r="I311" s="538">
        <v>0</v>
      </c>
      <c r="J311" s="538">
        <v>301</v>
      </c>
      <c r="K311" s="538">
        <v>0</v>
      </c>
      <c r="L311" s="538">
        <v>156180</v>
      </c>
      <c r="M311" s="538" t="e">
        <f>'03'!#REF!+'04'!#REF!</f>
        <v>#REF!</v>
      </c>
      <c r="N311" s="538" t="e">
        <f t="shared" si="64"/>
        <v>#REF!</v>
      </c>
      <c r="O311" s="538" t="e">
        <f>'07'!#REF!</f>
        <v>#REF!</v>
      </c>
      <c r="P311" s="538" t="e">
        <f t="shared" si="65"/>
        <v>#REF!</v>
      </c>
    </row>
    <row r="312" spans="1:16" ht="24.75" customHeight="1" hidden="1">
      <c r="A312" s="536" t="s">
        <v>141</v>
      </c>
      <c r="B312" s="537" t="s">
        <v>140</v>
      </c>
      <c r="C312" s="535">
        <f t="shared" si="68"/>
        <v>69886</v>
      </c>
      <c r="D312" s="535">
        <f t="shared" si="69"/>
        <v>0</v>
      </c>
      <c r="E312" s="538">
        <v>0</v>
      </c>
      <c r="F312" s="538">
        <v>0</v>
      </c>
      <c r="G312" s="538">
        <v>0</v>
      </c>
      <c r="H312" s="538">
        <v>0</v>
      </c>
      <c r="I312" s="538">
        <v>0</v>
      </c>
      <c r="J312" s="538">
        <v>0</v>
      </c>
      <c r="K312" s="538">
        <v>0</v>
      </c>
      <c r="L312" s="538">
        <v>69886</v>
      </c>
      <c r="M312" s="538" t="e">
        <f>'03'!#REF!+'04'!#REF!</f>
        <v>#REF!</v>
      </c>
      <c r="N312" s="538" t="e">
        <f t="shared" si="64"/>
        <v>#REF!</v>
      </c>
      <c r="O312" s="538" t="e">
        <f>'07'!#REF!</f>
        <v>#REF!</v>
      </c>
      <c r="P312" s="538" t="e">
        <f t="shared" si="65"/>
        <v>#REF!</v>
      </c>
    </row>
    <row r="313" spans="1:16" ht="24.75" customHeight="1" hidden="1">
      <c r="A313" s="536" t="s">
        <v>143</v>
      </c>
      <c r="B313" s="537" t="s">
        <v>142</v>
      </c>
      <c r="C313" s="535">
        <f t="shared" si="68"/>
        <v>0</v>
      </c>
      <c r="D313" s="535">
        <f t="shared" si="69"/>
        <v>0</v>
      </c>
      <c r="E313" s="538">
        <v>0</v>
      </c>
      <c r="F313" s="538">
        <v>0</v>
      </c>
      <c r="G313" s="538">
        <v>0</v>
      </c>
      <c r="H313" s="538">
        <v>0</v>
      </c>
      <c r="I313" s="538">
        <v>0</v>
      </c>
      <c r="J313" s="538">
        <v>0</v>
      </c>
      <c r="K313" s="538">
        <v>0</v>
      </c>
      <c r="L313" s="538">
        <v>0</v>
      </c>
      <c r="M313" s="538" t="e">
        <f>'03'!#REF!+'04'!#REF!</f>
        <v>#REF!</v>
      </c>
      <c r="N313" s="538" t="e">
        <f t="shared" si="64"/>
        <v>#REF!</v>
      </c>
      <c r="O313" s="538" t="e">
        <f>'07'!#REF!</f>
        <v>#REF!</v>
      </c>
      <c r="P313" s="538" t="e">
        <f t="shared" si="65"/>
        <v>#REF!</v>
      </c>
    </row>
    <row r="314" spans="1:16" ht="24.75" customHeight="1" hidden="1">
      <c r="A314" s="536" t="s">
        <v>145</v>
      </c>
      <c r="B314" s="543" t="s">
        <v>144</v>
      </c>
      <c r="C314" s="535">
        <f t="shared" si="68"/>
        <v>0</v>
      </c>
      <c r="D314" s="535">
        <f t="shared" si="69"/>
        <v>0</v>
      </c>
      <c r="E314" s="538">
        <v>0</v>
      </c>
      <c r="F314" s="538">
        <v>0</v>
      </c>
      <c r="G314" s="538">
        <v>0</v>
      </c>
      <c r="H314" s="538">
        <v>0</v>
      </c>
      <c r="I314" s="538">
        <v>0</v>
      </c>
      <c r="J314" s="538">
        <v>0</v>
      </c>
      <c r="K314" s="538">
        <v>0</v>
      </c>
      <c r="L314" s="538">
        <v>0</v>
      </c>
      <c r="M314" s="538" t="e">
        <f>'03'!#REF!+'04'!#REF!</f>
        <v>#REF!</v>
      </c>
      <c r="N314" s="538" t="e">
        <f t="shared" si="64"/>
        <v>#REF!</v>
      </c>
      <c r="O314" s="538" t="e">
        <f>'07'!#REF!</f>
        <v>#REF!</v>
      </c>
      <c r="P314" s="538" t="e">
        <f t="shared" si="65"/>
        <v>#REF!</v>
      </c>
    </row>
    <row r="315" spans="1:16" ht="24.75" customHeight="1" hidden="1">
      <c r="A315" s="536" t="s">
        <v>180</v>
      </c>
      <c r="B315" s="537" t="s">
        <v>146</v>
      </c>
      <c r="C315" s="535">
        <f t="shared" si="68"/>
        <v>0</v>
      </c>
      <c r="D315" s="535">
        <f t="shared" si="69"/>
        <v>0</v>
      </c>
      <c r="E315" s="538">
        <v>0</v>
      </c>
      <c r="F315" s="538">
        <v>0</v>
      </c>
      <c r="G315" s="538">
        <v>0</v>
      </c>
      <c r="H315" s="538">
        <v>0</v>
      </c>
      <c r="I315" s="538">
        <v>0</v>
      </c>
      <c r="J315" s="538">
        <v>0</v>
      </c>
      <c r="K315" s="538">
        <v>0</v>
      </c>
      <c r="L315" s="538">
        <v>0</v>
      </c>
      <c r="M315" s="538" t="e">
        <f>'03'!#REF!+'04'!#REF!</f>
        <v>#REF!</v>
      </c>
      <c r="N315" s="538" t="e">
        <f t="shared" si="64"/>
        <v>#REF!</v>
      </c>
      <c r="O315" s="538" t="e">
        <f>'07'!#REF!</f>
        <v>#REF!</v>
      </c>
      <c r="P315" s="538" t="e">
        <f t="shared" si="65"/>
        <v>#REF!</v>
      </c>
    </row>
    <row r="316" spans="1:16" ht="24.75" customHeight="1" hidden="1">
      <c r="A316" s="540" t="s">
        <v>52</v>
      </c>
      <c r="B316" s="541" t="s">
        <v>147</v>
      </c>
      <c r="C316" s="535">
        <f t="shared" si="68"/>
        <v>48342</v>
      </c>
      <c r="D316" s="535">
        <f t="shared" si="69"/>
        <v>48342</v>
      </c>
      <c r="E316" s="538">
        <v>28442</v>
      </c>
      <c r="F316" s="538">
        <v>0</v>
      </c>
      <c r="G316" s="538">
        <v>19900</v>
      </c>
      <c r="H316" s="538">
        <v>0</v>
      </c>
      <c r="I316" s="538">
        <v>0</v>
      </c>
      <c r="J316" s="538">
        <v>0</v>
      </c>
      <c r="K316" s="538">
        <v>0</v>
      </c>
      <c r="L316" s="538">
        <v>0</v>
      </c>
      <c r="M316" s="535" t="e">
        <f>'03'!#REF!+'04'!#REF!</f>
        <v>#REF!</v>
      </c>
      <c r="N316" s="535" t="e">
        <f t="shared" si="64"/>
        <v>#REF!</v>
      </c>
      <c r="O316" s="535" t="e">
        <f>'07'!#REF!</f>
        <v>#REF!</v>
      </c>
      <c r="P316" s="535" t="e">
        <f t="shared" si="65"/>
        <v>#REF!</v>
      </c>
    </row>
    <row r="317" spans="1:16" ht="24.75" customHeight="1" hidden="1">
      <c r="A317" s="544" t="s">
        <v>72</v>
      </c>
      <c r="B317" s="545" t="s">
        <v>208</v>
      </c>
      <c r="C317" s="568">
        <f>(C308+C309+C310)/C307</f>
        <v>0.3196649144533065</v>
      </c>
      <c r="D317" s="569">
        <f aca="true" t="shared" si="70" ref="D317:L317">(D308+D309+D310)/D307</f>
        <v>0.7672251004696654</v>
      </c>
      <c r="E317" s="570">
        <f t="shared" si="70"/>
        <v>0.6355936425688805</v>
      </c>
      <c r="F317" s="570" t="e">
        <f t="shared" si="70"/>
        <v>#DIV/0!</v>
      </c>
      <c r="G317" s="570">
        <f t="shared" si="70"/>
        <v>0.8666666666666667</v>
      </c>
      <c r="H317" s="570">
        <f t="shared" si="70"/>
        <v>1</v>
      </c>
      <c r="I317" s="570" t="e">
        <f t="shared" si="70"/>
        <v>#DIV/0!</v>
      </c>
      <c r="J317" s="570">
        <f t="shared" si="70"/>
        <v>0.9501242750621375</v>
      </c>
      <c r="K317" s="570" t="e">
        <f t="shared" si="70"/>
        <v>#DIV/0!</v>
      </c>
      <c r="L317" s="570">
        <f t="shared" si="70"/>
        <v>0.2590745068220626</v>
      </c>
      <c r="M317" s="417"/>
      <c r="N317" s="546"/>
      <c r="O317" s="546"/>
      <c r="P317" s="546"/>
    </row>
    <row r="318" spans="1:16" ht="17.25" hidden="1">
      <c r="A318" s="1200" t="s">
        <v>492</v>
      </c>
      <c r="B318" s="1200"/>
      <c r="C318" s="538">
        <f>C301-C304-C305-C306</f>
        <v>0</v>
      </c>
      <c r="D318" s="538">
        <f aca="true" t="shared" si="71" ref="D318:L318">D301-D304-D305-D306</f>
        <v>0</v>
      </c>
      <c r="E318" s="538">
        <f t="shared" si="71"/>
        <v>0</v>
      </c>
      <c r="F318" s="538">
        <f t="shared" si="71"/>
        <v>0</v>
      </c>
      <c r="G318" s="538">
        <f t="shared" si="71"/>
        <v>0</v>
      </c>
      <c r="H318" s="538">
        <f t="shared" si="71"/>
        <v>0</v>
      </c>
      <c r="I318" s="538">
        <f t="shared" si="71"/>
        <v>0</v>
      </c>
      <c r="J318" s="538">
        <f t="shared" si="71"/>
        <v>0</v>
      </c>
      <c r="K318" s="538">
        <f t="shared" si="71"/>
        <v>0</v>
      </c>
      <c r="L318" s="538">
        <f t="shared" si="71"/>
        <v>0</v>
      </c>
      <c r="M318" s="417"/>
      <c r="N318" s="546"/>
      <c r="O318" s="546"/>
      <c r="P318" s="546"/>
    </row>
    <row r="319" spans="1:16" ht="17.25" hidden="1">
      <c r="A319" s="1195" t="s">
        <v>493</v>
      </c>
      <c r="B319" s="1195"/>
      <c r="C319" s="538">
        <f>C306-C307-C316</f>
        <v>0</v>
      </c>
      <c r="D319" s="538">
        <f aca="true" t="shared" si="72" ref="D319:L319">D306-D307-D316</f>
        <v>0</v>
      </c>
      <c r="E319" s="538">
        <f t="shared" si="72"/>
        <v>0</v>
      </c>
      <c r="F319" s="538">
        <f t="shared" si="72"/>
        <v>0</v>
      </c>
      <c r="G319" s="538">
        <f t="shared" si="72"/>
        <v>0</v>
      </c>
      <c r="H319" s="538">
        <f t="shared" si="72"/>
        <v>0</v>
      </c>
      <c r="I319" s="538">
        <f t="shared" si="72"/>
        <v>0</v>
      </c>
      <c r="J319" s="538">
        <f t="shared" si="72"/>
        <v>0</v>
      </c>
      <c r="K319" s="538">
        <f t="shared" si="72"/>
        <v>0</v>
      </c>
      <c r="L319" s="538">
        <f t="shared" si="72"/>
        <v>0</v>
      </c>
      <c r="M319" s="417"/>
      <c r="N319" s="546"/>
      <c r="O319" s="546"/>
      <c r="P319" s="546"/>
    </row>
    <row r="320" spans="1:16" ht="18.75" hidden="1">
      <c r="A320" s="520"/>
      <c r="B320" s="571" t="s">
        <v>512</v>
      </c>
      <c r="C320" s="571"/>
      <c r="D320" s="572"/>
      <c r="E320" s="572"/>
      <c r="F320" s="572"/>
      <c r="G320" s="1192" t="s">
        <v>512</v>
      </c>
      <c r="H320" s="1192"/>
      <c r="I320" s="1192"/>
      <c r="J320" s="1192"/>
      <c r="K320" s="1192"/>
      <c r="L320" s="1192"/>
      <c r="M320" s="523"/>
      <c r="N320" s="523"/>
      <c r="O320" s="523"/>
      <c r="P320" s="523"/>
    </row>
    <row r="321" spans="1:16" ht="18.75" hidden="1">
      <c r="A321" s="1193" t="s">
        <v>4</v>
      </c>
      <c r="B321" s="1193"/>
      <c r="C321" s="1193"/>
      <c r="D321" s="1193"/>
      <c r="E321" s="572"/>
      <c r="F321" s="572"/>
      <c r="G321" s="573"/>
      <c r="H321" s="1194" t="s">
        <v>513</v>
      </c>
      <c r="I321" s="1194"/>
      <c r="J321" s="1194"/>
      <c r="K321" s="1194"/>
      <c r="L321" s="1194"/>
      <c r="M321" s="523"/>
      <c r="N321" s="523"/>
      <c r="O321" s="523"/>
      <c r="P321" s="523"/>
    </row>
    <row r="322" ht="15" hidden="1"/>
    <row r="323" ht="15" hidden="1"/>
    <row r="324" ht="15" hidden="1"/>
    <row r="325" ht="15" hidden="1"/>
    <row r="326" ht="15" hidden="1"/>
    <row r="327" ht="15" hidden="1"/>
    <row r="328" ht="15" hidden="1"/>
    <row r="329" ht="15" hidden="1"/>
    <row r="330" ht="15" hidden="1"/>
    <row r="331" ht="15" hidden="1"/>
    <row r="332" ht="15" hidden="1"/>
    <row r="333" ht="15" hidden="1"/>
    <row r="334" spans="1:13" ht="16.5" hidden="1">
      <c r="A334" s="1176" t="s">
        <v>33</v>
      </c>
      <c r="B334" s="1177"/>
      <c r="C334" s="560"/>
      <c r="D334" s="1178" t="s">
        <v>75</v>
      </c>
      <c r="E334" s="1178"/>
      <c r="F334" s="1178"/>
      <c r="G334" s="1178"/>
      <c r="H334" s="1178"/>
      <c r="I334" s="1178"/>
      <c r="J334" s="1178"/>
      <c r="K334" s="1179"/>
      <c r="L334" s="1179"/>
      <c r="M334" s="523"/>
    </row>
    <row r="335" spans="1:13" ht="16.5" hidden="1">
      <c r="A335" s="1149" t="s">
        <v>336</v>
      </c>
      <c r="B335" s="1149"/>
      <c r="C335" s="1149"/>
      <c r="D335" s="1178" t="s">
        <v>209</v>
      </c>
      <c r="E335" s="1178"/>
      <c r="F335" s="1178"/>
      <c r="G335" s="1178"/>
      <c r="H335" s="1178"/>
      <c r="I335" s="1178"/>
      <c r="J335" s="1178"/>
      <c r="K335" s="1196" t="s">
        <v>506</v>
      </c>
      <c r="L335" s="1196"/>
      <c r="M335" s="520"/>
    </row>
    <row r="336" spans="1:13" ht="16.5" hidden="1">
      <c r="A336" s="1149" t="s">
        <v>337</v>
      </c>
      <c r="B336" s="1149"/>
      <c r="C336" s="407"/>
      <c r="D336" s="1197" t="s">
        <v>546</v>
      </c>
      <c r="E336" s="1197"/>
      <c r="F336" s="1197"/>
      <c r="G336" s="1197"/>
      <c r="H336" s="1197"/>
      <c r="I336" s="1197"/>
      <c r="J336" s="1197"/>
      <c r="K336" s="1179"/>
      <c r="L336" s="1179"/>
      <c r="M336" s="523"/>
    </row>
    <row r="337" spans="1:13" ht="15.75" hidden="1">
      <c r="A337" s="421" t="s">
        <v>115</v>
      </c>
      <c r="B337" s="421"/>
      <c r="C337" s="413"/>
      <c r="D337" s="561"/>
      <c r="E337" s="561"/>
      <c r="F337" s="562"/>
      <c r="G337" s="562"/>
      <c r="H337" s="562"/>
      <c r="I337" s="562"/>
      <c r="J337" s="562"/>
      <c r="K337" s="1201"/>
      <c r="L337" s="1201"/>
      <c r="M337" s="520"/>
    </row>
    <row r="338" spans="1:13" ht="15.75" hidden="1">
      <c r="A338" s="561"/>
      <c r="B338" s="561" t="s">
        <v>90</v>
      </c>
      <c r="C338" s="561"/>
      <c r="D338" s="561"/>
      <c r="E338" s="561"/>
      <c r="F338" s="561"/>
      <c r="G338" s="561"/>
      <c r="H338" s="561"/>
      <c r="I338" s="561"/>
      <c r="J338" s="561"/>
      <c r="K338" s="1182"/>
      <c r="L338" s="1182"/>
      <c r="M338" s="520"/>
    </row>
    <row r="339" spans="1:13" ht="15.75" hidden="1">
      <c r="A339" s="814" t="s">
        <v>67</v>
      </c>
      <c r="B339" s="815"/>
      <c r="C339" s="1180" t="s">
        <v>38</v>
      </c>
      <c r="D339" s="1186" t="s">
        <v>332</v>
      </c>
      <c r="E339" s="1186"/>
      <c r="F339" s="1186"/>
      <c r="G339" s="1186"/>
      <c r="H339" s="1186"/>
      <c r="I339" s="1186"/>
      <c r="J339" s="1186"/>
      <c r="K339" s="1186"/>
      <c r="L339" s="1186"/>
      <c r="M339" s="523"/>
    </row>
    <row r="340" spans="1:13" ht="15.75" hidden="1">
      <c r="A340" s="816"/>
      <c r="B340" s="817"/>
      <c r="C340" s="1180"/>
      <c r="D340" s="1187" t="s">
        <v>200</v>
      </c>
      <c r="E340" s="1188"/>
      <c r="F340" s="1188"/>
      <c r="G340" s="1188"/>
      <c r="H340" s="1188"/>
      <c r="I340" s="1188"/>
      <c r="J340" s="1189"/>
      <c r="K340" s="1173" t="s">
        <v>201</v>
      </c>
      <c r="L340" s="1173" t="s">
        <v>202</v>
      </c>
      <c r="M340" s="520"/>
    </row>
    <row r="341" spans="1:13" ht="15.75" hidden="1">
      <c r="A341" s="816"/>
      <c r="B341" s="817"/>
      <c r="C341" s="1180"/>
      <c r="D341" s="1181" t="s">
        <v>37</v>
      </c>
      <c r="E341" s="1183" t="s">
        <v>7</v>
      </c>
      <c r="F341" s="1184"/>
      <c r="G341" s="1184"/>
      <c r="H341" s="1184"/>
      <c r="I341" s="1184"/>
      <c r="J341" s="1185"/>
      <c r="K341" s="1190"/>
      <c r="L341" s="1174"/>
      <c r="M341" s="520"/>
    </row>
    <row r="342" spans="1:16" ht="15.75" hidden="1">
      <c r="A342" s="1198"/>
      <c r="B342" s="1199"/>
      <c r="C342" s="1180"/>
      <c r="D342" s="1181"/>
      <c r="E342" s="563" t="s">
        <v>203</v>
      </c>
      <c r="F342" s="563" t="s">
        <v>204</v>
      </c>
      <c r="G342" s="563" t="s">
        <v>205</v>
      </c>
      <c r="H342" s="563" t="s">
        <v>206</v>
      </c>
      <c r="I342" s="563" t="s">
        <v>338</v>
      </c>
      <c r="J342" s="563" t="s">
        <v>207</v>
      </c>
      <c r="K342" s="1191"/>
      <c r="L342" s="1175"/>
      <c r="M342" s="1170" t="s">
        <v>494</v>
      </c>
      <c r="N342" s="1170"/>
      <c r="O342" s="1170"/>
      <c r="P342" s="1170"/>
    </row>
    <row r="343" spans="1:16" ht="15" hidden="1">
      <c r="A343" s="1171" t="s">
        <v>6</v>
      </c>
      <c r="B343" s="1172"/>
      <c r="C343" s="564">
        <v>1</v>
      </c>
      <c r="D343" s="565">
        <v>2</v>
      </c>
      <c r="E343" s="564">
        <v>3</v>
      </c>
      <c r="F343" s="565">
        <v>4</v>
      </c>
      <c r="G343" s="564">
        <v>5</v>
      </c>
      <c r="H343" s="565">
        <v>6</v>
      </c>
      <c r="I343" s="564">
        <v>7</v>
      </c>
      <c r="J343" s="565">
        <v>8</v>
      </c>
      <c r="K343" s="564">
        <v>9</v>
      </c>
      <c r="L343" s="565">
        <v>10</v>
      </c>
      <c r="M343" s="566" t="s">
        <v>495</v>
      </c>
      <c r="N343" s="567" t="s">
        <v>498</v>
      </c>
      <c r="O343" s="567" t="s">
        <v>496</v>
      </c>
      <c r="P343" s="567" t="s">
        <v>497</v>
      </c>
    </row>
    <row r="344" spans="1:16" ht="24.75" customHeight="1" hidden="1">
      <c r="A344" s="533" t="s">
        <v>0</v>
      </c>
      <c r="B344" s="534" t="s">
        <v>127</v>
      </c>
      <c r="C344" s="535">
        <f>C345+C346</f>
        <v>676031</v>
      </c>
      <c r="D344" s="535">
        <f aca="true" t="shared" si="73" ref="D344:L344">D345+D346</f>
        <v>216345</v>
      </c>
      <c r="E344" s="535">
        <f t="shared" si="73"/>
        <v>42086</v>
      </c>
      <c r="F344" s="535">
        <f t="shared" si="73"/>
        <v>0</v>
      </c>
      <c r="G344" s="535">
        <f t="shared" si="73"/>
        <v>127097</v>
      </c>
      <c r="H344" s="535">
        <f t="shared" si="73"/>
        <v>24743</v>
      </c>
      <c r="I344" s="535">
        <f t="shared" si="73"/>
        <v>3300</v>
      </c>
      <c r="J344" s="535">
        <f t="shared" si="73"/>
        <v>19119</v>
      </c>
      <c r="K344" s="535">
        <f t="shared" si="73"/>
        <v>0</v>
      </c>
      <c r="L344" s="535">
        <f t="shared" si="73"/>
        <v>459686</v>
      </c>
      <c r="M344" s="535" t="e">
        <f>'03'!#REF!+'04'!#REF!</f>
        <v>#REF!</v>
      </c>
      <c r="N344" s="535" t="e">
        <f>C344-M344</f>
        <v>#REF!</v>
      </c>
      <c r="O344" s="535" t="e">
        <f>'07'!#REF!</f>
        <v>#REF!</v>
      </c>
      <c r="P344" s="535" t="e">
        <f>C344-O344</f>
        <v>#REF!</v>
      </c>
    </row>
    <row r="345" spans="1:16" ht="24.75" customHeight="1" hidden="1">
      <c r="A345" s="536">
        <v>1</v>
      </c>
      <c r="B345" s="537" t="s">
        <v>128</v>
      </c>
      <c r="C345" s="535">
        <f>D345+K345+L345</f>
        <v>293359</v>
      </c>
      <c r="D345" s="535">
        <f>E345+F345+G345+H345+I345+J345</f>
        <v>146432</v>
      </c>
      <c r="E345" s="538">
        <v>17635</v>
      </c>
      <c r="F345" s="538"/>
      <c r="G345" s="538">
        <v>127097</v>
      </c>
      <c r="H345" s="538">
        <v>1700</v>
      </c>
      <c r="I345" s="538"/>
      <c r="J345" s="538"/>
      <c r="K345" s="538"/>
      <c r="L345" s="538">
        <v>146927</v>
      </c>
      <c r="M345" s="538" t="e">
        <f>'03'!#REF!+'04'!#REF!</f>
        <v>#REF!</v>
      </c>
      <c r="N345" s="538" t="e">
        <f aca="true" t="shared" si="74" ref="N345:N359">C345-M345</f>
        <v>#REF!</v>
      </c>
      <c r="O345" s="538" t="e">
        <f>'07'!#REF!</f>
        <v>#REF!</v>
      </c>
      <c r="P345" s="538" t="e">
        <f aca="true" t="shared" si="75" ref="P345:P359">C345-O345</f>
        <v>#REF!</v>
      </c>
    </row>
    <row r="346" spans="1:16" ht="24.75" customHeight="1" hidden="1">
      <c r="A346" s="536">
        <v>2</v>
      </c>
      <c r="B346" s="537" t="s">
        <v>129</v>
      </c>
      <c r="C346" s="535">
        <f>D346+K346+L346</f>
        <v>382672</v>
      </c>
      <c r="D346" s="535">
        <f>E346+F346+G346+H346+I346+J346</f>
        <v>69913</v>
      </c>
      <c r="E346" s="538">
        <v>24451</v>
      </c>
      <c r="F346" s="538"/>
      <c r="G346" s="538"/>
      <c r="H346" s="538">
        <v>23043</v>
      </c>
      <c r="I346" s="538">
        <v>3300</v>
      </c>
      <c r="J346" s="538">
        <v>19119</v>
      </c>
      <c r="K346" s="538"/>
      <c r="L346" s="538">
        <v>312759</v>
      </c>
      <c r="M346" s="538" t="e">
        <f>'03'!#REF!+'04'!#REF!</f>
        <v>#REF!</v>
      </c>
      <c r="N346" s="538" t="e">
        <f t="shared" si="74"/>
        <v>#REF!</v>
      </c>
      <c r="O346" s="538" t="e">
        <f>'07'!#REF!</f>
        <v>#REF!</v>
      </c>
      <c r="P346" s="538" t="e">
        <f t="shared" si="75"/>
        <v>#REF!</v>
      </c>
    </row>
    <row r="347" spans="1:16" ht="24.75" customHeight="1" hidden="1">
      <c r="A347" s="540" t="s">
        <v>1</v>
      </c>
      <c r="B347" s="541" t="s">
        <v>130</v>
      </c>
      <c r="C347" s="535">
        <f>D347+K347+L347</f>
        <v>75600</v>
      </c>
      <c r="D347" s="535">
        <f>E347+F347+G347+H347+I347+J347</f>
        <v>8470</v>
      </c>
      <c r="E347" s="538">
        <v>8470</v>
      </c>
      <c r="F347" s="538"/>
      <c r="G347" s="538"/>
      <c r="H347" s="538"/>
      <c r="I347" s="538"/>
      <c r="J347" s="538"/>
      <c r="K347" s="538"/>
      <c r="L347" s="538">
        <v>67130</v>
      </c>
      <c r="M347" s="538" t="e">
        <f>'03'!#REF!+'04'!#REF!</f>
        <v>#REF!</v>
      </c>
      <c r="N347" s="538" t="e">
        <f t="shared" si="74"/>
        <v>#REF!</v>
      </c>
      <c r="O347" s="538" t="e">
        <f>'07'!#REF!</f>
        <v>#REF!</v>
      </c>
      <c r="P347" s="538" t="e">
        <f t="shared" si="75"/>
        <v>#REF!</v>
      </c>
    </row>
    <row r="348" spans="1:16" ht="24.75" customHeight="1" hidden="1">
      <c r="A348" s="540" t="s">
        <v>9</v>
      </c>
      <c r="B348" s="541" t="s">
        <v>131</v>
      </c>
      <c r="C348" s="535">
        <f>D348+K348+L348</f>
        <v>0</v>
      </c>
      <c r="D348" s="535">
        <f>E348+F348+G348+H348+I348+J348</f>
        <v>0</v>
      </c>
      <c r="E348" s="538"/>
      <c r="F348" s="538"/>
      <c r="G348" s="538"/>
      <c r="H348" s="538"/>
      <c r="I348" s="538"/>
      <c r="J348" s="538"/>
      <c r="K348" s="538"/>
      <c r="L348" s="538"/>
      <c r="M348" s="538" t="e">
        <f>'03'!#REF!+'04'!#REF!</f>
        <v>#REF!</v>
      </c>
      <c r="N348" s="538" t="e">
        <f t="shared" si="74"/>
        <v>#REF!</v>
      </c>
      <c r="O348" s="538" t="e">
        <f>'07'!#REF!</f>
        <v>#REF!</v>
      </c>
      <c r="P348" s="538" t="e">
        <f t="shared" si="75"/>
        <v>#REF!</v>
      </c>
    </row>
    <row r="349" spans="1:16" ht="24.75" customHeight="1" hidden="1">
      <c r="A349" s="540" t="s">
        <v>132</v>
      </c>
      <c r="B349" s="541" t="s">
        <v>133</v>
      </c>
      <c r="C349" s="535">
        <f>C350+C359</f>
        <v>600431</v>
      </c>
      <c r="D349" s="535">
        <f aca="true" t="shared" si="76" ref="D349:L349">D350+D359</f>
        <v>207875</v>
      </c>
      <c r="E349" s="535">
        <f t="shared" si="76"/>
        <v>33616</v>
      </c>
      <c r="F349" s="535">
        <f t="shared" si="76"/>
        <v>0</v>
      </c>
      <c r="G349" s="535">
        <f t="shared" si="76"/>
        <v>127097</v>
      </c>
      <c r="H349" s="535">
        <f t="shared" si="76"/>
        <v>24743</v>
      </c>
      <c r="I349" s="535">
        <f t="shared" si="76"/>
        <v>3300</v>
      </c>
      <c r="J349" s="535">
        <f t="shared" si="76"/>
        <v>19119</v>
      </c>
      <c r="K349" s="535">
        <f t="shared" si="76"/>
        <v>0</v>
      </c>
      <c r="L349" s="535">
        <f t="shared" si="76"/>
        <v>392556</v>
      </c>
      <c r="M349" s="535" t="e">
        <f>'03'!#REF!+'04'!#REF!</f>
        <v>#REF!</v>
      </c>
      <c r="N349" s="535" t="e">
        <f t="shared" si="74"/>
        <v>#REF!</v>
      </c>
      <c r="O349" s="535" t="e">
        <f>'07'!#REF!</f>
        <v>#REF!</v>
      </c>
      <c r="P349" s="535" t="e">
        <f t="shared" si="75"/>
        <v>#REF!</v>
      </c>
    </row>
    <row r="350" spans="1:16" ht="24.75" customHeight="1" hidden="1">
      <c r="A350" s="540" t="s">
        <v>51</v>
      </c>
      <c r="B350" s="542" t="s">
        <v>134</v>
      </c>
      <c r="C350" s="535">
        <f>SUM(C351:C358)</f>
        <v>455899</v>
      </c>
      <c r="D350" s="535">
        <f aca="true" t="shared" si="77" ref="D350:L350">SUM(D351:D358)</f>
        <v>63343</v>
      </c>
      <c r="E350" s="535">
        <f t="shared" si="77"/>
        <v>16181</v>
      </c>
      <c r="F350" s="535">
        <f t="shared" si="77"/>
        <v>0</v>
      </c>
      <c r="G350" s="535">
        <f t="shared" si="77"/>
        <v>0</v>
      </c>
      <c r="H350" s="535">
        <f t="shared" si="77"/>
        <v>24743</v>
      </c>
      <c r="I350" s="535">
        <f t="shared" si="77"/>
        <v>3300</v>
      </c>
      <c r="J350" s="535">
        <f t="shared" si="77"/>
        <v>19119</v>
      </c>
      <c r="K350" s="535">
        <f t="shared" si="77"/>
        <v>0</v>
      </c>
      <c r="L350" s="535">
        <f t="shared" si="77"/>
        <v>392556</v>
      </c>
      <c r="M350" s="535" t="e">
        <f>'03'!#REF!+'04'!#REF!</f>
        <v>#REF!</v>
      </c>
      <c r="N350" s="535" t="e">
        <f t="shared" si="74"/>
        <v>#REF!</v>
      </c>
      <c r="O350" s="535" t="e">
        <f>'07'!#REF!</f>
        <v>#REF!</v>
      </c>
      <c r="P350" s="535" t="e">
        <f t="shared" si="75"/>
        <v>#REF!</v>
      </c>
    </row>
    <row r="351" spans="1:16" ht="24.75" customHeight="1" hidden="1">
      <c r="A351" s="536" t="s">
        <v>53</v>
      </c>
      <c r="B351" s="537" t="s">
        <v>135</v>
      </c>
      <c r="C351" s="535">
        <f aca="true" t="shared" si="78" ref="C351:C359">D351+K351+L351</f>
        <v>75443</v>
      </c>
      <c r="D351" s="535">
        <f aca="true" t="shared" si="79" ref="D351:D359">E351+F351+G351+H351+I351+J351</f>
        <v>61443</v>
      </c>
      <c r="E351" s="538">
        <v>15981</v>
      </c>
      <c r="F351" s="538"/>
      <c r="G351" s="538"/>
      <c r="H351" s="538">
        <v>23043</v>
      </c>
      <c r="I351" s="538">
        <v>3300</v>
      </c>
      <c r="J351" s="538">
        <v>19119</v>
      </c>
      <c r="K351" s="538"/>
      <c r="L351" s="538">
        <v>14000</v>
      </c>
      <c r="M351" s="538" t="e">
        <f>'03'!#REF!+'04'!#REF!</f>
        <v>#REF!</v>
      </c>
      <c r="N351" s="538" t="e">
        <f t="shared" si="74"/>
        <v>#REF!</v>
      </c>
      <c r="O351" s="538" t="e">
        <f>'07'!#REF!</f>
        <v>#REF!</v>
      </c>
      <c r="P351" s="538" t="e">
        <f t="shared" si="75"/>
        <v>#REF!</v>
      </c>
    </row>
    <row r="352" spans="1:16" ht="24.75" customHeight="1" hidden="1">
      <c r="A352" s="536" t="s">
        <v>54</v>
      </c>
      <c r="B352" s="537" t="s">
        <v>136</v>
      </c>
      <c r="C352" s="535">
        <f t="shared" si="78"/>
        <v>0</v>
      </c>
      <c r="D352" s="535">
        <f t="shared" si="79"/>
        <v>0</v>
      </c>
      <c r="E352" s="538"/>
      <c r="F352" s="538"/>
      <c r="G352" s="538"/>
      <c r="H352" s="538"/>
      <c r="I352" s="538"/>
      <c r="J352" s="538"/>
      <c r="K352" s="538"/>
      <c r="L352" s="538"/>
      <c r="M352" s="538" t="e">
        <f>'03'!#REF!+'04'!#REF!</f>
        <v>#REF!</v>
      </c>
      <c r="N352" s="538" t="e">
        <f t="shared" si="74"/>
        <v>#REF!</v>
      </c>
      <c r="O352" s="538" t="e">
        <f>'07'!#REF!</f>
        <v>#REF!</v>
      </c>
      <c r="P352" s="538" t="e">
        <f t="shared" si="75"/>
        <v>#REF!</v>
      </c>
    </row>
    <row r="353" spans="1:16" ht="24.75" customHeight="1" hidden="1">
      <c r="A353" s="536" t="s">
        <v>137</v>
      </c>
      <c r="B353" s="537" t="s">
        <v>196</v>
      </c>
      <c r="C353" s="535">
        <f t="shared" si="78"/>
        <v>0</v>
      </c>
      <c r="D353" s="535">
        <f t="shared" si="79"/>
        <v>0</v>
      </c>
      <c r="E353" s="538"/>
      <c r="F353" s="538"/>
      <c r="G353" s="538"/>
      <c r="H353" s="538"/>
      <c r="I353" s="538"/>
      <c r="J353" s="538"/>
      <c r="K353" s="538"/>
      <c r="L353" s="538"/>
      <c r="M353" s="538" t="e">
        <f>'03'!#REF!</f>
        <v>#REF!</v>
      </c>
      <c r="N353" s="538" t="e">
        <f t="shared" si="74"/>
        <v>#REF!</v>
      </c>
      <c r="O353" s="538" t="e">
        <f>'07'!#REF!</f>
        <v>#REF!</v>
      </c>
      <c r="P353" s="538" t="e">
        <f t="shared" si="75"/>
        <v>#REF!</v>
      </c>
    </row>
    <row r="354" spans="1:16" ht="24.75" customHeight="1" hidden="1">
      <c r="A354" s="536" t="s">
        <v>139</v>
      </c>
      <c r="B354" s="537" t="s">
        <v>138</v>
      </c>
      <c r="C354" s="535">
        <f t="shared" si="78"/>
        <v>253354</v>
      </c>
      <c r="D354" s="535">
        <f t="shared" si="79"/>
        <v>1900</v>
      </c>
      <c r="E354" s="538">
        <v>200</v>
      </c>
      <c r="F354" s="538"/>
      <c r="G354" s="538"/>
      <c r="H354" s="538">
        <v>1700</v>
      </c>
      <c r="I354" s="538"/>
      <c r="J354" s="538"/>
      <c r="K354" s="538"/>
      <c r="L354" s="538">
        <v>251454</v>
      </c>
      <c r="M354" s="538" t="e">
        <f>'03'!#REF!+'04'!#REF!</f>
        <v>#REF!</v>
      </c>
      <c r="N354" s="538" t="e">
        <f t="shared" si="74"/>
        <v>#REF!</v>
      </c>
      <c r="O354" s="538" t="e">
        <f>'07'!#REF!</f>
        <v>#REF!</v>
      </c>
      <c r="P354" s="538" t="e">
        <f t="shared" si="75"/>
        <v>#REF!</v>
      </c>
    </row>
    <row r="355" spans="1:16" ht="24.75" customHeight="1" hidden="1">
      <c r="A355" s="536" t="s">
        <v>141</v>
      </c>
      <c r="B355" s="537" t="s">
        <v>140</v>
      </c>
      <c r="C355" s="535">
        <f t="shared" si="78"/>
        <v>0</v>
      </c>
      <c r="D355" s="535">
        <f t="shared" si="79"/>
        <v>0</v>
      </c>
      <c r="E355" s="538"/>
      <c r="F355" s="538"/>
      <c r="G355" s="538"/>
      <c r="H355" s="538"/>
      <c r="I355" s="538"/>
      <c r="J355" s="538"/>
      <c r="K355" s="538"/>
      <c r="L355" s="538"/>
      <c r="M355" s="538" t="e">
        <f>'03'!#REF!+'04'!#REF!</f>
        <v>#REF!</v>
      </c>
      <c r="N355" s="538" t="e">
        <f t="shared" si="74"/>
        <v>#REF!</v>
      </c>
      <c r="O355" s="538" t="e">
        <f>'07'!#REF!</f>
        <v>#REF!</v>
      </c>
      <c r="P355" s="538" t="e">
        <f t="shared" si="75"/>
        <v>#REF!</v>
      </c>
    </row>
    <row r="356" spans="1:16" ht="24.75" customHeight="1" hidden="1">
      <c r="A356" s="536" t="s">
        <v>143</v>
      </c>
      <c r="B356" s="537" t="s">
        <v>142</v>
      </c>
      <c r="C356" s="535">
        <f t="shared" si="78"/>
        <v>0</v>
      </c>
      <c r="D356" s="535">
        <f t="shared" si="79"/>
        <v>0</v>
      </c>
      <c r="E356" s="538"/>
      <c r="F356" s="538"/>
      <c r="G356" s="538"/>
      <c r="H356" s="538"/>
      <c r="I356" s="538"/>
      <c r="J356" s="538"/>
      <c r="K356" s="538"/>
      <c r="L356" s="538"/>
      <c r="M356" s="538" t="e">
        <f>'03'!#REF!+'04'!#REF!</f>
        <v>#REF!</v>
      </c>
      <c r="N356" s="538" t="e">
        <f t="shared" si="74"/>
        <v>#REF!</v>
      </c>
      <c r="O356" s="538" t="e">
        <f>'07'!#REF!</f>
        <v>#REF!</v>
      </c>
      <c r="P356" s="538" t="e">
        <f t="shared" si="75"/>
        <v>#REF!</v>
      </c>
    </row>
    <row r="357" spans="1:16" ht="24.75" customHeight="1" hidden="1">
      <c r="A357" s="536" t="s">
        <v>145</v>
      </c>
      <c r="B357" s="543" t="s">
        <v>144</v>
      </c>
      <c r="C357" s="535">
        <f t="shared" si="78"/>
        <v>0</v>
      </c>
      <c r="D357" s="535">
        <f t="shared" si="79"/>
        <v>0</v>
      </c>
      <c r="E357" s="538"/>
      <c r="F357" s="538"/>
      <c r="G357" s="538"/>
      <c r="H357" s="538"/>
      <c r="I357" s="538"/>
      <c r="J357" s="538"/>
      <c r="K357" s="538"/>
      <c r="L357" s="538"/>
      <c r="M357" s="538" t="e">
        <f>'03'!#REF!+'04'!#REF!</f>
        <v>#REF!</v>
      </c>
      <c r="N357" s="538" t="e">
        <f t="shared" si="74"/>
        <v>#REF!</v>
      </c>
      <c r="O357" s="538" t="e">
        <f>'07'!#REF!</f>
        <v>#REF!</v>
      </c>
      <c r="P357" s="538" t="e">
        <f t="shared" si="75"/>
        <v>#REF!</v>
      </c>
    </row>
    <row r="358" spans="1:16" ht="24.75" customHeight="1" hidden="1">
      <c r="A358" s="536" t="s">
        <v>180</v>
      </c>
      <c r="B358" s="537" t="s">
        <v>146</v>
      </c>
      <c r="C358" s="535">
        <f t="shared" si="78"/>
        <v>127102</v>
      </c>
      <c r="D358" s="535">
        <f t="shared" si="79"/>
        <v>0</v>
      </c>
      <c r="E358" s="538"/>
      <c r="F358" s="538"/>
      <c r="G358" s="538"/>
      <c r="H358" s="538"/>
      <c r="I358" s="538"/>
      <c r="J358" s="538"/>
      <c r="K358" s="538"/>
      <c r="L358" s="538">
        <v>127102</v>
      </c>
      <c r="M358" s="538" t="e">
        <f>'03'!#REF!+'04'!#REF!</f>
        <v>#REF!</v>
      </c>
      <c r="N358" s="538" t="e">
        <f t="shared" si="74"/>
        <v>#REF!</v>
      </c>
      <c r="O358" s="538" t="e">
        <f>'07'!#REF!</f>
        <v>#REF!</v>
      </c>
      <c r="P358" s="538" t="e">
        <f t="shared" si="75"/>
        <v>#REF!</v>
      </c>
    </row>
    <row r="359" spans="1:16" ht="24.75" customHeight="1" hidden="1">
      <c r="A359" s="540" t="s">
        <v>52</v>
      </c>
      <c r="B359" s="541" t="s">
        <v>147</v>
      </c>
      <c r="C359" s="535">
        <f t="shared" si="78"/>
        <v>144532</v>
      </c>
      <c r="D359" s="535">
        <f t="shared" si="79"/>
        <v>144532</v>
      </c>
      <c r="E359" s="538">
        <v>17435</v>
      </c>
      <c r="F359" s="538"/>
      <c r="G359" s="538">
        <v>127097</v>
      </c>
      <c r="H359" s="538"/>
      <c r="I359" s="538"/>
      <c r="J359" s="538"/>
      <c r="K359" s="538"/>
      <c r="L359" s="538"/>
      <c r="M359" s="535" t="e">
        <f>'03'!#REF!+'04'!#REF!</f>
        <v>#REF!</v>
      </c>
      <c r="N359" s="535" t="e">
        <f t="shared" si="74"/>
        <v>#REF!</v>
      </c>
      <c r="O359" s="535" t="e">
        <f>'07'!#REF!</f>
        <v>#REF!</v>
      </c>
      <c r="P359" s="535" t="e">
        <f t="shared" si="75"/>
        <v>#REF!</v>
      </c>
    </row>
    <row r="360" spans="1:16" ht="24.75" customHeight="1" hidden="1">
      <c r="A360" s="544" t="s">
        <v>72</v>
      </c>
      <c r="B360" s="545" t="s">
        <v>208</v>
      </c>
      <c r="C360" s="568">
        <f>(C351+C352+C353)/C350</f>
        <v>0.16548182821195045</v>
      </c>
      <c r="D360" s="569">
        <f aca="true" t="shared" si="80" ref="D360:L360">(D351+D352+D353)/D350</f>
        <v>0.9700045782485831</v>
      </c>
      <c r="E360" s="570">
        <f t="shared" si="80"/>
        <v>0.9876398244855077</v>
      </c>
      <c r="F360" s="570" t="e">
        <f t="shared" si="80"/>
        <v>#DIV/0!</v>
      </c>
      <c r="G360" s="570" t="e">
        <f t="shared" si="80"/>
        <v>#DIV/0!</v>
      </c>
      <c r="H360" s="570">
        <f t="shared" si="80"/>
        <v>0.9312936992280645</v>
      </c>
      <c r="I360" s="570">
        <f t="shared" si="80"/>
        <v>1</v>
      </c>
      <c r="J360" s="570">
        <f t="shared" si="80"/>
        <v>1</v>
      </c>
      <c r="K360" s="570" t="e">
        <f t="shared" si="80"/>
        <v>#DIV/0!</v>
      </c>
      <c r="L360" s="570">
        <f t="shared" si="80"/>
        <v>0.03566370148462895</v>
      </c>
      <c r="M360" s="417"/>
      <c r="N360" s="546"/>
      <c r="O360" s="546"/>
      <c r="P360" s="546"/>
    </row>
    <row r="361" spans="1:16" ht="17.25" hidden="1">
      <c r="A361" s="1200" t="s">
        <v>492</v>
      </c>
      <c r="B361" s="1200"/>
      <c r="C361" s="538">
        <f>C344-C347-C348-C349</f>
        <v>0</v>
      </c>
      <c r="D361" s="538">
        <f aca="true" t="shared" si="81" ref="D361:L361">D344-D347-D348-D349</f>
        <v>0</v>
      </c>
      <c r="E361" s="538">
        <f t="shared" si="81"/>
        <v>0</v>
      </c>
      <c r="F361" s="538">
        <f t="shared" si="81"/>
        <v>0</v>
      </c>
      <c r="G361" s="538">
        <f t="shared" si="81"/>
        <v>0</v>
      </c>
      <c r="H361" s="538">
        <f t="shared" si="81"/>
        <v>0</v>
      </c>
      <c r="I361" s="538">
        <f t="shared" si="81"/>
        <v>0</v>
      </c>
      <c r="J361" s="538">
        <f t="shared" si="81"/>
        <v>0</v>
      </c>
      <c r="K361" s="538">
        <f t="shared" si="81"/>
        <v>0</v>
      </c>
      <c r="L361" s="538">
        <f t="shared" si="81"/>
        <v>0</v>
      </c>
      <c r="M361" s="417"/>
      <c r="N361" s="546"/>
      <c r="O361" s="546"/>
      <c r="P361" s="546"/>
    </row>
    <row r="362" spans="1:16" ht="17.25" hidden="1">
      <c r="A362" s="1195" t="s">
        <v>493</v>
      </c>
      <c r="B362" s="1195"/>
      <c r="C362" s="538">
        <f>C349-C350-C359</f>
        <v>0</v>
      </c>
      <c r="D362" s="538">
        <f aca="true" t="shared" si="82" ref="D362:L362">D349-D350-D359</f>
        <v>0</v>
      </c>
      <c r="E362" s="538">
        <f t="shared" si="82"/>
        <v>0</v>
      </c>
      <c r="F362" s="538">
        <f t="shared" si="82"/>
        <v>0</v>
      </c>
      <c r="G362" s="538">
        <f t="shared" si="82"/>
        <v>0</v>
      </c>
      <c r="H362" s="538">
        <f t="shared" si="82"/>
        <v>0</v>
      </c>
      <c r="I362" s="538">
        <f t="shared" si="82"/>
        <v>0</v>
      </c>
      <c r="J362" s="538">
        <f t="shared" si="82"/>
        <v>0</v>
      </c>
      <c r="K362" s="538">
        <f t="shared" si="82"/>
        <v>0</v>
      </c>
      <c r="L362" s="538">
        <f t="shared" si="82"/>
        <v>0</v>
      </c>
      <c r="M362" s="417"/>
      <c r="N362" s="546"/>
      <c r="O362" s="546"/>
      <c r="P362" s="546"/>
    </row>
    <row r="363" spans="1:16" ht="18.75" hidden="1">
      <c r="A363" s="520"/>
      <c r="B363" s="571" t="s">
        <v>512</v>
      </c>
      <c r="C363" s="571"/>
      <c r="D363" s="572"/>
      <c r="E363" s="572"/>
      <c r="F363" s="572"/>
      <c r="G363" s="1192" t="s">
        <v>512</v>
      </c>
      <c r="H363" s="1192"/>
      <c r="I363" s="1192"/>
      <c r="J363" s="1192"/>
      <c r="K363" s="1192"/>
      <c r="L363" s="1192"/>
      <c r="M363" s="523"/>
      <c r="N363" s="523"/>
      <c r="O363" s="523"/>
      <c r="P363" s="523"/>
    </row>
    <row r="364" spans="1:16" ht="18.75" hidden="1">
      <c r="A364" s="1193" t="s">
        <v>4</v>
      </c>
      <c r="B364" s="1193"/>
      <c r="C364" s="1193"/>
      <c r="D364" s="1193"/>
      <c r="E364" s="572"/>
      <c r="F364" s="572"/>
      <c r="G364" s="573"/>
      <c r="H364" s="1194" t="s">
        <v>513</v>
      </c>
      <c r="I364" s="1194"/>
      <c r="J364" s="1194"/>
      <c r="K364" s="1194"/>
      <c r="L364" s="1194"/>
      <c r="M364" s="523"/>
      <c r="N364" s="523"/>
      <c r="O364" s="523"/>
      <c r="P364" s="523"/>
    </row>
    <row r="365" ht="15" hidden="1"/>
    <row r="366" ht="15" hidden="1"/>
    <row r="367" ht="15" hidden="1"/>
    <row r="368" ht="15" hidden="1"/>
    <row r="369" ht="15" hidden="1"/>
    <row r="370" ht="15" hidden="1"/>
    <row r="371" ht="15" hidden="1"/>
    <row r="372" ht="15" hidden="1"/>
    <row r="373" ht="15" hidden="1"/>
    <row r="374" ht="15" hidden="1"/>
    <row r="375" ht="15" hidden="1"/>
    <row r="376" ht="15" hidden="1"/>
    <row r="377" spans="1:13" ht="16.5" hidden="1">
      <c r="A377" s="1176" t="s">
        <v>33</v>
      </c>
      <c r="B377" s="1177"/>
      <c r="C377" s="560"/>
      <c r="D377" s="1178" t="s">
        <v>75</v>
      </c>
      <c r="E377" s="1178"/>
      <c r="F377" s="1178"/>
      <c r="G377" s="1178"/>
      <c r="H377" s="1178"/>
      <c r="I377" s="1178"/>
      <c r="J377" s="1178"/>
      <c r="K377" s="1179"/>
      <c r="L377" s="1179"/>
      <c r="M377" s="523"/>
    </row>
    <row r="378" spans="1:13" ht="16.5" hidden="1">
      <c r="A378" s="1149" t="s">
        <v>336</v>
      </c>
      <c r="B378" s="1149"/>
      <c r="C378" s="1149"/>
      <c r="D378" s="1178" t="s">
        <v>209</v>
      </c>
      <c r="E378" s="1178"/>
      <c r="F378" s="1178"/>
      <c r="G378" s="1178"/>
      <c r="H378" s="1178"/>
      <c r="I378" s="1178"/>
      <c r="J378" s="1178"/>
      <c r="K378" s="1196" t="s">
        <v>507</v>
      </c>
      <c r="L378" s="1196"/>
      <c r="M378" s="520"/>
    </row>
    <row r="379" spans="1:13" ht="16.5" hidden="1">
      <c r="A379" s="1149" t="s">
        <v>337</v>
      </c>
      <c r="B379" s="1149"/>
      <c r="C379" s="407"/>
      <c r="D379" s="1197" t="s">
        <v>11</v>
      </c>
      <c r="E379" s="1197"/>
      <c r="F379" s="1197"/>
      <c r="G379" s="1197"/>
      <c r="H379" s="1197"/>
      <c r="I379" s="1197"/>
      <c r="J379" s="1197"/>
      <c r="K379" s="1179"/>
      <c r="L379" s="1179"/>
      <c r="M379" s="523"/>
    </row>
    <row r="380" spans="1:13" ht="15.75" hidden="1">
      <c r="A380" s="421" t="s">
        <v>115</v>
      </c>
      <c r="B380" s="421"/>
      <c r="C380" s="413"/>
      <c r="D380" s="561"/>
      <c r="E380" s="561"/>
      <c r="F380" s="562"/>
      <c r="G380" s="562"/>
      <c r="H380" s="562"/>
      <c r="I380" s="562"/>
      <c r="J380" s="562"/>
      <c r="K380" s="1201"/>
      <c r="L380" s="1201"/>
      <c r="M380" s="520"/>
    </row>
    <row r="381" spans="1:13" ht="15.75" hidden="1">
      <c r="A381" s="561"/>
      <c r="B381" s="561" t="s">
        <v>90</v>
      </c>
      <c r="C381" s="538">
        <v>2566605</v>
      </c>
      <c r="D381" s="538">
        <v>891117</v>
      </c>
      <c r="E381" s="538">
        <v>322557</v>
      </c>
      <c r="F381" s="538"/>
      <c r="G381" s="538">
        <v>305560</v>
      </c>
      <c r="H381" s="538"/>
      <c r="I381" s="538">
        <v>263000</v>
      </c>
      <c r="J381" s="538"/>
      <c r="K381" s="538">
        <v>1675488</v>
      </c>
      <c r="L381" s="538"/>
      <c r="M381" s="520"/>
    </row>
    <row r="382" spans="1:13" ht="15.75" hidden="1">
      <c r="A382" s="814" t="s">
        <v>67</v>
      </c>
      <c r="B382" s="815"/>
      <c r="C382" s="1180" t="s">
        <v>38</v>
      </c>
      <c r="D382" s="1186" t="s">
        <v>332</v>
      </c>
      <c r="E382" s="1186"/>
      <c r="F382" s="1186"/>
      <c r="G382" s="1186"/>
      <c r="H382" s="1186"/>
      <c r="I382" s="1186"/>
      <c r="J382" s="1186"/>
      <c r="K382" s="1186"/>
      <c r="L382" s="1186"/>
      <c r="M382" s="523"/>
    </row>
    <row r="383" spans="1:13" ht="15.75" hidden="1">
      <c r="A383" s="816"/>
      <c r="B383" s="817"/>
      <c r="C383" s="1180"/>
      <c r="D383" s="1187" t="s">
        <v>200</v>
      </c>
      <c r="E383" s="1188"/>
      <c r="F383" s="1188"/>
      <c r="G383" s="1188"/>
      <c r="H383" s="1188"/>
      <c r="I383" s="1188"/>
      <c r="J383" s="1189"/>
      <c r="K383" s="1173" t="s">
        <v>201</v>
      </c>
      <c r="L383" s="1173" t="s">
        <v>202</v>
      </c>
      <c r="M383" s="520"/>
    </row>
    <row r="384" spans="1:13" ht="15.75" hidden="1">
      <c r="A384" s="816"/>
      <c r="B384" s="817"/>
      <c r="C384" s="1180"/>
      <c r="D384" s="1181" t="s">
        <v>37</v>
      </c>
      <c r="E384" s="1183" t="s">
        <v>7</v>
      </c>
      <c r="F384" s="1184"/>
      <c r="G384" s="1184"/>
      <c r="H384" s="1184"/>
      <c r="I384" s="1184"/>
      <c r="J384" s="1185"/>
      <c r="K384" s="1190"/>
      <c r="L384" s="1174"/>
      <c r="M384" s="520"/>
    </row>
    <row r="385" spans="1:16" ht="15.75" hidden="1">
      <c r="A385" s="1198"/>
      <c r="B385" s="1199"/>
      <c r="C385" s="1180"/>
      <c r="D385" s="1181"/>
      <c r="E385" s="563" t="s">
        <v>203</v>
      </c>
      <c r="F385" s="563" t="s">
        <v>204</v>
      </c>
      <c r="G385" s="563" t="s">
        <v>205</v>
      </c>
      <c r="H385" s="563" t="s">
        <v>206</v>
      </c>
      <c r="I385" s="563" t="s">
        <v>338</v>
      </c>
      <c r="J385" s="563" t="s">
        <v>207</v>
      </c>
      <c r="K385" s="1191"/>
      <c r="L385" s="1175"/>
      <c r="M385" s="1170" t="s">
        <v>494</v>
      </c>
      <c r="N385" s="1170"/>
      <c r="O385" s="1170"/>
      <c r="P385" s="1170"/>
    </row>
    <row r="386" spans="1:16" ht="15" hidden="1">
      <c r="A386" s="1171" t="s">
        <v>6</v>
      </c>
      <c r="B386" s="1172"/>
      <c r="C386" s="564">
        <v>1</v>
      </c>
      <c r="D386" s="565">
        <v>2</v>
      </c>
      <c r="E386" s="564">
        <v>3</v>
      </c>
      <c r="F386" s="565">
        <v>4</v>
      </c>
      <c r="G386" s="564">
        <v>5</v>
      </c>
      <c r="H386" s="565">
        <v>6</v>
      </c>
      <c r="I386" s="564">
        <v>7</v>
      </c>
      <c r="J386" s="565">
        <v>8</v>
      </c>
      <c r="K386" s="564">
        <v>9</v>
      </c>
      <c r="L386" s="565">
        <v>10</v>
      </c>
      <c r="M386" s="566" t="s">
        <v>495</v>
      </c>
      <c r="N386" s="567" t="s">
        <v>498</v>
      </c>
      <c r="O386" s="567" t="s">
        <v>496</v>
      </c>
      <c r="P386" s="567" t="s">
        <v>497</v>
      </c>
    </row>
    <row r="387" spans="1:16" ht="24.75" customHeight="1" hidden="1">
      <c r="A387" s="533" t="s">
        <v>0</v>
      </c>
      <c r="B387" s="534" t="s">
        <v>127</v>
      </c>
      <c r="C387" s="535">
        <f>C388+C389</f>
        <v>6961324</v>
      </c>
      <c r="D387" s="535">
        <f aca="true" t="shared" si="83" ref="D387:L387">D388+D389</f>
        <v>1160486</v>
      </c>
      <c r="E387" s="535">
        <f t="shared" si="83"/>
        <v>331649</v>
      </c>
      <c r="F387" s="535">
        <f t="shared" si="83"/>
        <v>0</v>
      </c>
      <c r="G387" s="535">
        <f t="shared" si="83"/>
        <v>382410</v>
      </c>
      <c r="H387" s="535">
        <f t="shared" si="83"/>
        <v>109701</v>
      </c>
      <c r="I387" s="535">
        <f t="shared" si="83"/>
        <v>278351</v>
      </c>
      <c r="J387" s="535">
        <f t="shared" si="83"/>
        <v>58375</v>
      </c>
      <c r="K387" s="535">
        <f t="shared" si="83"/>
        <v>0</v>
      </c>
      <c r="L387" s="535">
        <f t="shared" si="83"/>
        <v>5800838</v>
      </c>
      <c r="M387" s="535" t="e">
        <f>'03'!#REF!+'04'!#REF!</f>
        <v>#REF!</v>
      </c>
      <c r="N387" s="535" t="e">
        <f>C387-M387</f>
        <v>#REF!</v>
      </c>
      <c r="O387" s="535" t="e">
        <f>'07'!#REF!</f>
        <v>#REF!</v>
      </c>
      <c r="P387" s="535" t="e">
        <f>C387-O387</f>
        <v>#REF!</v>
      </c>
    </row>
    <row r="388" spans="1:16" ht="24.75" customHeight="1" hidden="1">
      <c r="A388" s="536">
        <v>1</v>
      </c>
      <c r="B388" s="537" t="s">
        <v>128</v>
      </c>
      <c r="C388" s="535">
        <f>D388+K388+L388</f>
        <v>2566605</v>
      </c>
      <c r="D388" s="535">
        <f>E388+F388+G388+H388+I388+J388</f>
        <v>891117</v>
      </c>
      <c r="E388" s="538">
        <v>322507</v>
      </c>
      <c r="F388" s="538">
        <v>0</v>
      </c>
      <c r="G388" s="538">
        <v>312410</v>
      </c>
      <c r="H388" s="538">
        <v>0</v>
      </c>
      <c r="I388" s="538">
        <v>256200</v>
      </c>
      <c r="J388" s="538">
        <v>0</v>
      </c>
      <c r="K388" s="538">
        <v>0</v>
      </c>
      <c r="L388" s="538">
        <v>1675488</v>
      </c>
      <c r="M388" s="538" t="e">
        <f>'03'!#REF!+'04'!#REF!</f>
        <v>#REF!</v>
      </c>
      <c r="N388" s="538" t="e">
        <f aca="true" t="shared" si="84" ref="N388:N402">C388-M388</f>
        <v>#REF!</v>
      </c>
      <c r="O388" s="538" t="e">
        <f>'07'!#REF!</f>
        <v>#REF!</v>
      </c>
      <c r="P388" s="538" t="e">
        <f aca="true" t="shared" si="85" ref="P388:P402">C388-O388</f>
        <v>#REF!</v>
      </c>
    </row>
    <row r="389" spans="1:16" ht="24.75" customHeight="1" hidden="1">
      <c r="A389" s="536">
        <v>2</v>
      </c>
      <c r="B389" s="537" t="s">
        <v>129</v>
      </c>
      <c r="C389" s="535">
        <f>D389+K389+L389</f>
        <v>4394719</v>
      </c>
      <c r="D389" s="535">
        <f>E389+F389+G389+H389+I389+J389</f>
        <v>269369</v>
      </c>
      <c r="E389" s="538">
        <v>9142</v>
      </c>
      <c r="F389" s="538">
        <v>0</v>
      </c>
      <c r="G389" s="538">
        <v>70000</v>
      </c>
      <c r="H389" s="538">
        <v>109701</v>
      </c>
      <c r="I389" s="538">
        <v>22151</v>
      </c>
      <c r="J389" s="538">
        <v>58375</v>
      </c>
      <c r="K389" s="538">
        <v>0</v>
      </c>
      <c r="L389" s="538">
        <v>4125350</v>
      </c>
      <c r="M389" s="538" t="e">
        <f>'03'!#REF!+'04'!#REF!</f>
        <v>#REF!</v>
      </c>
      <c r="N389" s="538" t="e">
        <f t="shared" si="84"/>
        <v>#REF!</v>
      </c>
      <c r="O389" s="538" t="e">
        <f>'07'!#REF!</f>
        <v>#REF!</v>
      </c>
      <c r="P389" s="538" t="e">
        <f t="shared" si="85"/>
        <v>#REF!</v>
      </c>
    </row>
    <row r="390" spans="1:16" ht="24.75" customHeight="1" hidden="1">
      <c r="A390" s="540" t="s">
        <v>1</v>
      </c>
      <c r="B390" s="541" t="s">
        <v>130</v>
      </c>
      <c r="C390" s="535">
        <f>D390+K390+L390</f>
        <v>950</v>
      </c>
      <c r="D390" s="535">
        <f>E390+F390+G390+H390+I390+J390</f>
        <v>950</v>
      </c>
      <c r="E390" s="538">
        <v>200</v>
      </c>
      <c r="F390" s="538">
        <v>0</v>
      </c>
      <c r="G390" s="538">
        <v>0</v>
      </c>
      <c r="H390" s="538">
        <v>0</v>
      </c>
      <c r="I390" s="538">
        <v>750</v>
      </c>
      <c r="J390" s="538">
        <v>0</v>
      </c>
      <c r="K390" s="538">
        <v>0</v>
      </c>
      <c r="L390" s="538">
        <v>0</v>
      </c>
      <c r="M390" s="538" t="e">
        <f>'03'!#REF!+'04'!#REF!</f>
        <v>#REF!</v>
      </c>
      <c r="N390" s="538" t="e">
        <f t="shared" si="84"/>
        <v>#REF!</v>
      </c>
      <c r="O390" s="538" t="e">
        <f>'07'!#REF!</f>
        <v>#REF!</v>
      </c>
      <c r="P390" s="538" t="e">
        <f t="shared" si="85"/>
        <v>#REF!</v>
      </c>
    </row>
    <row r="391" spans="1:16" ht="24.75" customHeight="1" hidden="1">
      <c r="A391" s="540" t="s">
        <v>9</v>
      </c>
      <c r="B391" s="541" t="s">
        <v>131</v>
      </c>
      <c r="C391" s="535">
        <f>D391+K391+L391</f>
        <v>0</v>
      </c>
      <c r="D391" s="535">
        <f>E391+F391+G391+H391+I391+J391</f>
        <v>0</v>
      </c>
      <c r="E391" s="538">
        <v>0</v>
      </c>
      <c r="F391" s="538">
        <v>0</v>
      </c>
      <c r="G391" s="538">
        <v>0</v>
      </c>
      <c r="H391" s="538">
        <v>0</v>
      </c>
      <c r="I391" s="538">
        <v>0</v>
      </c>
      <c r="J391" s="538">
        <v>0</v>
      </c>
      <c r="K391" s="538">
        <v>0</v>
      </c>
      <c r="L391" s="538">
        <v>0</v>
      </c>
      <c r="M391" s="538" t="e">
        <f>'03'!#REF!+'04'!#REF!</f>
        <v>#REF!</v>
      </c>
      <c r="N391" s="538" t="e">
        <f t="shared" si="84"/>
        <v>#REF!</v>
      </c>
      <c r="O391" s="538" t="e">
        <f>'07'!#REF!</f>
        <v>#REF!</v>
      </c>
      <c r="P391" s="538" t="e">
        <f t="shared" si="85"/>
        <v>#REF!</v>
      </c>
    </row>
    <row r="392" spans="1:16" ht="24.75" customHeight="1" hidden="1">
      <c r="A392" s="540" t="s">
        <v>132</v>
      </c>
      <c r="B392" s="541" t="s">
        <v>133</v>
      </c>
      <c r="C392" s="535">
        <f>C393+C402</f>
        <v>6960374</v>
      </c>
      <c r="D392" s="535">
        <f aca="true" t="shared" si="86" ref="D392:L392">D393+D402</f>
        <v>1159536</v>
      </c>
      <c r="E392" s="535">
        <f t="shared" si="86"/>
        <v>331449</v>
      </c>
      <c r="F392" s="535">
        <f t="shared" si="86"/>
        <v>0</v>
      </c>
      <c r="G392" s="535">
        <f t="shared" si="86"/>
        <v>382410</v>
      </c>
      <c r="H392" s="535">
        <f t="shared" si="86"/>
        <v>109701</v>
      </c>
      <c r="I392" s="535">
        <f t="shared" si="86"/>
        <v>277601</v>
      </c>
      <c r="J392" s="535">
        <f t="shared" si="86"/>
        <v>58375</v>
      </c>
      <c r="K392" s="535">
        <f t="shared" si="86"/>
        <v>0</v>
      </c>
      <c r="L392" s="535">
        <f t="shared" si="86"/>
        <v>5800838</v>
      </c>
      <c r="M392" s="535" t="e">
        <f>'03'!#REF!+'04'!#REF!</f>
        <v>#REF!</v>
      </c>
      <c r="N392" s="535" t="e">
        <f t="shared" si="84"/>
        <v>#REF!</v>
      </c>
      <c r="O392" s="535" t="e">
        <f>'07'!#REF!</f>
        <v>#REF!</v>
      </c>
      <c r="P392" s="535" t="e">
        <f t="shared" si="85"/>
        <v>#REF!</v>
      </c>
    </row>
    <row r="393" spans="1:16" ht="24.75" customHeight="1" hidden="1">
      <c r="A393" s="540" t="s">
        <v>51</v>
      </c>
      <c r="B393" s="542" t="s">
        <v>134</v>
      </c>
      <c r="C393" s="535">
        <f>SUM(C394:C401)</f>
        <v>6284923</v>
      </c>
      <c r="D393" s="535">
        <f aca="true" t="shared" si="87" ref="D393:L393">SUM(D394:D401)</f>
        <v>484085</v>
      </c>
      <c r="E393" s="535">
        <f t="shared" si="87"/>
        <v>254828</v>
      </c>
      <c r="F393" s="535">
        <f t="shared" si="87"/>
        <v>0</v>
      </c>
      <c r="G393" s="535">
        <f t="shared" si="87"/>
        <v>83280</v>
      </c>
      <c r="H393" s="535">
        <f t="shared" si="87"/>
        <v>1201</v>
      </c>
      <c r="I393" s="535">
        <f t="shared" si="87"/>
        <v>86401</v>
      </c>
      <c r="J393" s="535">
        <f t="shared" si="87"/>
        <v>58375</v>
      </c>
      <c r="K393" s="535">
        <f t="shared" si="87"/>
        <v>0</v>
      </c>
      <c r="L393" s="535">
        <f t="shared" si="87"/>
        <v>5800838</v>
      </c>
      <c r="M393" s="535" t="e">
        <f>'03'!#REF!+'04'!#REF!</f>
        <v>#REF!</v>
      </c>
      <c r="N393" s="535" t="e">
        <f t="shared" si="84"/>
        <v>#REF!</v>
      </c>
      <c r="O393" s="535" t="e">
        <f>'07'!#REF!</f>
        <v>#REF!</v>
      </c>
      <c r="P393" s="535" t="e">
        <f t="shared" si="85"/>
        <v>#REF!</v>
      </c>
    </row>
    <row r="394" spans="1:16" ht="24.75" customHeight="1" hidden="1">
      <c r="A394" s="536" t="s">
        <v>53</v>
      </c>
      <c r="B394" s="537" t="s">
        <v>135</v>
      </c>
      <c r="C394" s="535">
        <f aca="true" t="shared" si="88" ref="C394:C402">D394+K394+L394</f>
        <v>88177</v>
      </c>
      <c r="D394" s="535">
        <f aca="true" t="shared" si="89" ref="D394:D402">E394+F394+G394+H394+I394+J394</f>
        <v>75577</v>
      </c>
      <c r="E394" s="538">
        <v>4500</v>
      </c>
      <c r="F394" s="538">
        <v>0</v>
      </c>
      <c r="G394" s="538">
        <v>10000</v>
      </c>
      <c r="H394" s="538">
        <v>1201</v>
      </c>
      <c r="I394" s="538">
        <v>1501</v>
      </c>
      <c r="J394" s="538">
        <v>58375</v>
      </c>
      <c r="K394" s="538">
        <v>0</v>
      </c>
      <c r="L394" s="538">
        <v>12600</v>
      </c>
      <c r="M394" s="538" t="e">
        <f>'03'!#REF!+'04'!#REF!</f>
        <v>#REF!</v>
      </c>
      <c r="N394" s="538" t="e">
        <f t="shared" si="84"/>
        <v>#REF!</v>
      </c>
      <c r="O394" s="538" t="e">
        <f>'07'!#REF!</f>
        <v>#REF!</v>
      </c>
      <c r="P394" s="538" t="e">
        <f t="shared" si="85"/>
        <v>#REF!</v>
      </c>
    </row>
    <row r="395" spans="1:16" ht="24.75" customHeight="1" hidden="1">
      <c r="A395" s="536" t="s">
        <v>54</v>
      </c>
      <c r="B395" s="537" t="s">
        <v>136</v>
      </c>
      <c r="C395" s="535">
        <f t="shared" si="88"/>
        <v>0</v>
      </c>
      <c r="D395" s="535">
        <f t="shared" si="89"/>
        <v>0</v>
      </c>
      <c r="E395" s="538">
        <v>0</v>
      </c>
      <c r="F395" s="538">
        <v>0</v>
      </c>
      <c r="G395" s="538">
        <v>0</v>
      </c>
      <c r="H395" s="538">
        <v>0</v>
      </c>
      <c r="I395" s="538">
        <v>0</v>
      </c>
      <c r="J395" s="538">
        <v>0</v>
      </c>
      <c r="K395" s="538">
        <v>0</v>
      </c>
      <c r="L395" s="538">
        <v>0</v>
      </c>
      <c r="M395" s="538" t="e">
        <f>'03'!#REF!+'04'!#REF!</f>
        <v>#REF!</v>
      </c>
      <c r="N395" s="538" t="e">
        <f t="shared" si="84"/>
        <v>#REF!</v>
      </c>
      <c r="O395" s="538" t="e">
        <f>'07'!#REF!</f>
        <v>#REF!</v>
      </c>
      <c r="P395" s="538" t="e">
        <f t="shared" si="85"/>
        <v>#REF!</v>
      </c>
    </row>
    <row r="396" spans="1:16" ht="24.75" customHeight="1" hidden="1">
      <c r="A396" s="536" t="s">
        <v>137</v>
      </c>
      <c r="B396" s="537" t="s">
        <v>196</v>
      </c>
      <c r="C396" s="535">
        <f t="shared" si="88"/>
        <v>4500</v>
      </c>
      <c r="D396" s="535">
        <f t="shared" si="89"/>
        <v>4500</v>
      </c>
      <c r="E396" s="538">
        <v>0</v>
      </c>
      <c r="F396" s="538">
        <v>0</v>
      </c>
      <c r="G396" s="538">
        <v>4500</v>
      </c>
      <c r="H396" s="538">
        <v>0</v>
      </c>
      <c r="I396" s="538">
        <v>0</v>
      </c>
      <c r="J396" s="538">
        <v>0</v>
      </c>
      <c r="K396" s="538">
        <v>0</v>
      </c>
      <c r="L396" s="538">
        <v>0</v>
      </c>
      <c r="M396" s="538" t="e">
        <f>'03'!#REF!</f>
        <v>#REF!</v>
      </c>
      <c r="N396" s="538" t="e">
        <f t="shared" si="84"/>
        <v>#REF!</v>
      </c>
      <c r="O396" s="538" t="e">
        <f>'07'!#REF!</f>
        <v>#REF!</v>
      </c>
      <c r="P396" s="538" t="e">
        <f t="shared" si="85"/>
        <v>#REF!</v>
      </c>
    </row>
    <row r="397" spans="1:16" ht="24.75" customHeight="1" hidden="1">
      <c r="A397" s="536" t="s">
        <v>139</v>
      </c>
      <c r="B397" s="537" t="s">
        <v>138</v>
      </c>
      <c r="C397" s="535">
        <f t="shared" si="88"/>
        <v>4418051</v>
      </c>
      <c r="D397" s="535">
        <f t="shared" si="89"/>
        <v>108583</v>
      </c>
      <c r="E397" s="538">
        <v>10903</v>
      </c>
      <c r="F397" s="538">
        <v>0</v>
      </c>
      <c r="G397" s="538">
        <v>61780</v>
      </c>
      <c r="H397" s="538">
        <v>0</v>
      </c>
      <c r="I397" s="538">
        <v>35900</v>
      </c>
      <c r="J397" s="538">
        <v>0</v>
      </c>
      <c r="K397" s="538">
        <v>0</v>
      </c>
      <c r="L397" s="538">
        <v>4309468</v>
      </c>
      <c r="M397" s="538" t="e">
        <f>'03'!#REF!+'04'!#REF!</f>
        <v>#REF!</v>
      </c>
      <c r="N397" s="538" t="e">
        <f t="shared" si="84"/>
        <v>#REF!</v>
      </c>
      <c r="O397" s="538" t="e">
        <f>'07'!#REF!</f>
        <v>#REF!</v>
      </c>
      <c r="P397" s="538" t="e">
        <f t="shared" si="85"/>
        <v>#REF!</v>
      </c>
    </row>
    <row r="398" spans="1:16" ht="24.75" customHeight="1" hidden="1">
      <c r="A398" s="536" t="s">
        <v>141</v>
      </c>
      <c r="B398" s="537" t="s">
        <v>140</v>
      </c>
      <c r="C398" s="535">
        <f t="shared" si="88"/>
        <v>50472</v>
      </c>
      <c r="D398" s="535">
        <f t="shared" si="89"/>
        <v>50472</v>
      </c>
      <c r="E398" s="538">
        <v>1472</v>
      </c>
      <c r="F398" s="538">
        <v>0</v>
      </c>
      <c r="G398" s="538">
        <v>0</v>
      </c>
      <c r="H398" s="538">
        <v>0</v>
      </c>
      <c r="I398" s="538">
        <v>49000</v>
      </c>
      <c r="J398" s="538">
        <v>0</v>
      </c>
      <c r="K398" s="538">
        <v>0</v>
      </c>
      <c r="L398" s="538">
        <v>0</v>
      </c>
      <c r="M398" s="538" t="e">
        <f>'03'!#REF!+'04'!#REF!</f>
        <v>#REF!</v>
      </c>
      <c r="N398" s="538" t="e">
        <f t="shared" si="84"/>
        <v>#REF!</v>
      </c>
      <c r="O398" s="538" t="e">
        <f>'07'!#REF!</f>
        <v>#REF!</v>
      </c>
      <c r="P398" s="538" t="e">
        <f t="shared" si="85"/>
        <v>#REF!</v>
      </c>
    </row>
    <row r="399" spans="1:16" ht="24.75" customHeight="1" hidden="1">
      <c r="A399" s="536" t="s">
        <v>143</v>
      </c>
      <c r="B399" s="537" t="s">
        <v>142</v>
      </c>
      <c r="C399" s="535">
        <f t="shared" si="88"/>
        <v>0</v>
      </c>
      <c r="D399" s="535">
        <f t="shared" si="89"/>
        <v>0</v>
      </c>
      <c r="E399" s="538">
        <v>0</v>
      </c>
      <c r="F399" s="538">
        <v>0</v>
      </c>
      <c r="G399" s="538">
        <v>0</v>
      </c>
      <c r="H399" s="538">
        <v>0</v>
      </c>
      <c r="I399" s="538">
        <v>0</v>
      </c>
      <c r="J399" s="538">
        <v>0</v>
      </c>
      <c r="K399" s="538">
        <v>0</v>
      </c>
      <c r="L399" s="538">
        <v>0</v>
      </c>
      <c r="M399" s="538" t="e">
        <f>'03'!#REF!+'04'!#REF!</f>
        <v>#REF!</v>
      </c>
      <c r="N399" s="538" t="e">
        <f t="shared" si="84"/>
        <v>#REF!</v>
      </c>
      <c r="O399" s="538" t="e">
        <f>'07'!#REF!</f>
        <v>#REF!</v>
      </c>
      <c r="P399" s="538" t="e">
        <f t="shared" si="85"/>
        <v>#REF!</v>
      </c>
    </row>
    <row r="400" spans="1:16" ht="24.75" customHeight="1" hidden="1">
      <c r="A400" s="536" t="s">
        <v>145</v>
      </c>
      <c r="B400" s="543" t="s">
        <v>144</v>
      </c>
      <c r="C400" s="535">
        <f t="shared" si="88"/>
        <v>0</v>
      </c>
      <c r="D400" s="535">
        <f t="shared" si="89"/>
        <v>0</v>
      </c>
      <c r="E400" s="538">
        <v>0</v>
      </c>
      <c r="F400" s="538">
        <v>0</v>
      </c>
      <c r="G400" s="538">
        <v>0</v>
      </c>
      <c r="H400" s="538">
        <v>0</v>
      </c>
      <c r="I400" s="538">
        <v>0</v>
      </c>
      <c r="J400" s="538">
        <v>0</v>
      </c>
      <c r="K400" s="538">
        <v>0</v>
      </c>
      <c r="L400" s="538">
        <v>0</v>
      </c>
      <c r="M400" s="538" t="e">
        <f>'03'!#REF!+'04'!#REF!</f>
        <v>#REF!</v>
      </c>
      <c r="N400" s="538" t="e">
        <f t="shared" si="84"/>
        <v>#REF!</v>
      </c>
      <c r="O400" s="538" t="e">
        <f>'07'!#REF!</f>
        <v>#REF!</v>
      </c>
      <c r="P400" s="538" t="e">
        <f t="shared" si="85"/>
        <v>#REF!</v>
      </c>
    </row>
    <row r="401" spans="1:16" ht="24.75" customHeight="1" hidden="1">
      <c r="A401" s="536" t="s">
        <v>180</v>
      </c>
      <c r="B401" s="537" t="s">
        <v>146</v>
      </c>
      <c r="C401" s="535">
        <f t="shared" si="88"/>
        <v>1723723</v>
      </c>
      <c r="D401" s="535">
        <f t="shared" si="89"/>
        <v>244953</v>
      </c>
      <c r="E401" s="538">
        <v>237953</v>
      </c>
      <c r="F401" s="538">
        <v>0</v>
      </c>
      <c r="G401" s="538">
        <v>7000</v>
      </c>
      <c r="H401" s="538">
        <v>0</v>
      </c>
      <c r="I401" s="538">
        <v>0</v>
      </c>
      <c r="J401" s="538">
        <v>0</v>
      </c>
      <c r="K401" s="538">
        <v>0</v>
      </c>
      <c r="L401" s="538">
        <v>1478770</v>
      </c>
      <c r="M401" s="538" t="e">
        <f>'03'!#REF!+'04'!#REF!</f>
        <v>#REF!</v>
      </c>
      <c r="N401" s="538" t="e">
        <f t="shared" si="84"/>
        <v>#REF!</v>
      </c>
      <c r="O401" s="538" t="e">
        <f>'07'!#REF!</f>
        <v>#REF!</v>
      </c>
      <c r="P401" s="538" t="e">
        <f t="shared" si="85"/>
        <v>#REF!</v>
      </c>
    </row>
    <row r="402" spans="1:16" ht="24.75" customHeight="1" hidden="1">
      <c r="A402" s="540" t="s">
        <v>52</v>
      </c>
      <c r="B402" s="541" t="s">
        <v>147</v>
      </c>
      <c r="C402" s="535">
        <f t="shared" si="88"/>
        <v>675451</v>
      </c>
      <c r="D402" s="535">
        <f t="shared" si="89"/>
        <v>675451</v>
      </c>
      <c r="E402" s="538">
        <v>76621</v>
      </c>
      <c r="F402" s="538">
        <v>0</v>
      </c>
      <c r="G402" s="538">
        <v>299130</v>
      </c>
      <c r="H402" s="538">
        <v>108500</v>
      </c>
      <c r="I402" s="538">
        <v>191200</v>
      </c>
      <c r="J402" s="538">
        <v>0</v>
      </c>
      <c r="K402" s="538">
        <v>0</v>
      </c>
      <c r="L402" s="538">
        <v>0</v>
      </c>
      <c r="M402" s="535" t="e">
        <f>'03'!#REF!+'04'!#REF!</f>
        <v>#REF!</v>
      </c>
      <c r="N402" s="535" t="e">
        <f t="shared" si="84"/>
        <v>#REF!</v>
      </c>
      <c r="O402" s="535" t="e">
        <f>'07'!#REF!</f>
        <v>#REF!</v>
      </c>
      <c r="P402" s="535" t="e">
        <f t="shared" si="85"/>
        <v>#REF!</v>
      </c>
    </row>
    <row r="403" spans="1:16" ht="24.75" customHeight="1" hidden="1">
      <c r="A403" s="544" t="s">
        <v>72</v>
      </c>
      <c r="B403" s="545" t="s">
        <v>208</v>
      </c>
      <c r="C403" s="568">
        <f>(C394+C395+C396)/C393</f>
        <v>0.014745924492631016</v>
      </c>
      <c r="D403" s="569">
        <f aca="true" t="shared" si="90" ref="D403:L403">(D394+D395+D396)/D393</f>
        <v>0.16541929619798176</v>
      </c>
      <c r="E403" s="570">
        <f t="shared" si="90"/>
        <v>0.017658969971902617</v>
      </c>
      <c r="F403" s="570" t="e">
        <f t="shared" si="90"/>
        <v>#DIV/0!</v>
      </c>
      <c r="G403" s="570">
        <f t="shared" si="90"/>
        <v>0.17411143131604226</v>
      </c>
      <c r="H403" s="570">
        <f t="shared" si="90"/>
        <v>1</v>
      </c>
      <c r="I403" s="570">
        <f t="shared" si="90"/>
        <v>0.01737248411476719</v>
      </c>
      <c r="J403" s="570">
        <f t="shared" si="90"/>
        <v>1</v>
      </c>
      <c r="K403" s="570" t="e">
        <f t="shared" si="90"/>
        <v>#DIV/0!</v>
      </c>
      <c r="L403" s="570">
        <f t="shared" si="90"/>
        <v>0.0021720999621089227</v>
      </c>
      <c r="M403" s="417"/>
      <c r="N403" s="546"/>
      <c r="O403" s="546"/>
      <c r="P403" s="546"/>
    </row>
    <row r="404" spans="1:16" ht="17.25" hidden="1">
      <c r="A404" s="1200" t="s">
        <v>492</v>
      </c>
      <c r="B404" s="1200"/>
      <c r="C404" s="538">
        <f>C387-C390-C391-C392</f>
        <v>0</v>
      </c>
      <c r="D404" s="538">
        <f aca="true" t="shared" si="91" ref="D404:L404">D387-D390-D391-D392</f>
        <v>0</v>
      </c>
      <c r="E404" s="538">
        <f t="shared" si="91"/>
        <v>0</v>
      </c>
      <c r="F404" s="538">
        <f t="shared" si="91"/>
        <v>0</v>
      </c>
      <c r="G404" s="538">
        <f t="shared" si="91"/>
        <v>0</v>
      </c>
      <c r="H404" s="538">
        <f t="shared" si="91"/>
        <v>0</v>
      </c>
      <c r="I404" s="538">
        <f t="shared" si="91"/>
        <v>0</v>
      </c>
      <c r="J404" s="538">
        <f t="shared" si="91"/>
        <v>0</v>
      </c>
      <c r="K404" s="538">
        <f t="shared" si="91"/>
        <v>0</v>
      </c>
      <c r="L404" s="538">
        <f t="shared" si="91"/>
        <v>0</v>
      </c>
      <c r="M404" s="417"/>
      <c r="N404" s="546"/>
      <c r="O404" s="546"/>
      <c r="P404" s="546"/>
    </row>
    <row r="405" spans="1:16" ht="17.25" hidden="1">
      <c r="A405" s="1195" t="s">
        <v>493</v>
      </c>
      <c r="B405" s="1195"/>
      <c r="C405" s="538">
        <f>C392-C393-C402</f>
        <v>0</v>
      </c>
      <c r="D405" s="538">
        <f aca="true" t="shared" si="92" ref="D405:L405">D392-D393-D402</f>
        <v>0</v>
      </c>
      <c r="E405" s="538">
        <f t="shared" si="92"/>
        <v>0</v>
      </c>
      <c r="F405" s="538">
        <f t="shared" si="92"/>
        <v>0</v>
      </c>
      <c r="G405" s="538">
        <f t="shared" si="92"/>
        <v>0</v>
      </c>
      <c r="H405" s="538">
        <f t="shared" si="92"/>
        <v>0</v>
      </c>
      <c r="I405" s="538">
        <f t="shared" si="92"/>
        <v>0</v>
      </c>
      <c r="J405" s="538">
        <f t="shared" si="92"/>
        <v>0</v>
      </c>
      <c r="K405" s="538">
        <f t="shared" si="92"/>
        <v>0</v>
      </c>
      <c r="L405" s="538">
        <f t="shared" si="92"/>
        <v>0</v>
      </c>
      <c r="M405" s="417"/>
      <c r="N405" s="546"/>
      <c r="O405" s="546"/>
      <c r="P405" s="546"/>
    </row>
    <row r="406" spans="1:16" ht="18.75" hidden="1">
      <c r="A406" s="520"/>
      <c r="B406" s="571" t="s">
        <v>512</v>
      </c>
      <c r="C406" s="571"/>
      <c r="D406" s="572"/>
      <c r="E406" s="572"/>
      <c r="F406" s="572"/>
      <c r="G406" s="1192" t="s">
        <v>512</v>
      </c>
      <c r="H406" s="1192"/>
      <c r="I406" s="1192"/>
      <c r="J406" s="1192"/>
      <c r="K406" s="1192"/>
      <c r="L406" s="1192"/>
      <c r="M406" s="523"/>
      <c r="N406" s="523"/>
      <c r="O406" s="523"/>
      <c r="P406" s="523"/>
    </row>
    <row r="407" spans="1:16" ht="18.75" hidden="1">
      <c r="A407" s="1193" t="s">
        <v>4</v>
      </c>
      <c r="B407" s="1193"/>
      <c r="C407" s="1193"/>
      <c r="D407" s="1193"/>
      <c r="E407" s="572"/>
      <c r="F407" s="572"/>
      <c r="G407" s="573"/>
      <c r="H407" s="1194" t="s">
        <v>513</v>
      </c>
      <c r="I407" s="1194"/>
      <c r="J407" s="1194"/>
      <c r="K407" s="1194"/>
      <c r="L407" s="1194"/>
      <c r="M407" s="523"/>
      <c r="N407" s="523"/>
      <c r="O407" s="523"/>
      <c r="P407" s="523"/>
    </row>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spans="1:13" ht="16.5" hidden="1">
      <c r="A424" s="1176" t="s">
        <v>33</v>
      </c>
      <c r="B424" s="1177"/>
      <c r="C424" s="560"/>
      <c r="D424" s="1178" t="s">
        <v>75</v>
      </c>
      <c r="E424" s="1178"/>
      <c r="F424" s="1178"/>
      <c r="G424" s="1178"/>
      <c r="H424" s="1178"/>
      <c r="I424" s="1178"/>
      <c r="J424" s="1178"/>
      <c r="K424" s="1179"/>
      <c r="L424" s="1179"/>
      <c r="M424" s="523"/>
    </row>
    <row r="425" spans="1:13" ht="16.5" hidden="1">
      <c r="A425" s="1149" t="s">
        <v>336</v>
      </c>
      <c r="B425" s="1149"/>
      <c r="C425" s="1149"/>
      <c r="D425" s="1178" t="s">
        <v>209</v>
      </c>
      <c r="E425" s="1178"/>
      <c r="F425" s="1178"/>
      <c r="G425" s="1178"/>
      <c r="H425" s="1178"/>
      <c r="I425" s="1178"/>
      <c r="J425" s="1178"/>
      <c r="K425" s="1196" t="s">
        <v>508</v>
      </c>
      <c r="L425" s="1196"/>
      <c r="M425" s="520"/>
    </row>
    <row r="426" spans="1:13" ht="16.5" hidden="1">
      <c r="A426" s="1149" t="s">
        <v>337</v>
      </c>
      <c r="B426" s="1149"/>
      <c r="C426" s="407"/>
      <c r="D426" s="1197" t="s">
        <v>11</v>
      </c>
      <c r="E426" s="1197"/>
      <c r="F426" s="1197"/>
      <c r="G426" s="1197"/>
      <c r="H426" s="1197"/>
      <c r="I426" s="1197"/>
      <c r="J426" s="1197"/>
      <c r="K426" s="1179"/>
      <c r="L426" s="1179"/>
      <c r="M426" s="523"/>
    </row>
    <row r="427" spans="1:13" ht="15.75" hidden="1">
      <c r="A427" s="421" t="s">
        <v>115</v>
      </c>
      <c r="B427" s="421"/>
      <c r="C427" s="413"/>
      <c r="D427" s="561"/>
      <c r="E427" s="561"/>
      <c r="F427" s="562"/>
      <c r="G427" s="562"/>
      <c r="H427" s="562"/>
      <c r="I427" s="562"/>
      <c r="J427" s="562"/>
      <c r="K427" s="1201"/>
      <c r="L427" s="1201"/>
      <c r="M427" s="520"/>
    </row>
    <row r="428" spans="1:13" ht="15.75" hidden="1">
      <c r="A428" s="561"/>
      <c r="B428" s="561" t="s">
        <v>90</v>
      </c>
      <c r="C428" s="561"/>
      <c r="D428" s="561"/>
      <c r="E428" s="561"/>
      <c r="F428" s="561"/>
      <c r="G428" s="561"/>
      <c r="H428" s="561"/>
      <c r="I428" s="561"/>
      <c r="J428" s="561"/>
      <c r="K428" s="1182"/>
      <c r="L428" s="1182"/>
      <c r="M428" s="520"/>
    </row>
    <row r="429" spans="1:13" ht="15.75" hidden="1">
      <c r="A429" s="814" t="s">
        <v>67</v>
      </c>
      <c r="B429" s="815"/>
      <c r="C429" s="1180" t="s">
        <v>38</v>
      </c>
      <c r="D429" s="1186" t="s">
        <v>332</v>
      </c>
      <c r="E429" s="1186"/>
      <c r="F429" s="1186"/>
      <c r="G429" s="1186"/>
      <c r="H429" s="1186"/>
      <c r="I429" s="1186"/>
      <c r="J429" s="1186"/>
      <c r="K429" s="1186"/>
      <c r="L429" s="1186"/>
      <c r="M429" s="523"/>
    </row>
    <row r="430" spans="1:13" ht="15.75" hidden="1">
      <c r="A430" s="816"/>
      <c r="B430" s="817"/>
      <c r="C430" s="1180"/>
      <c r="D430" s="1187" t="s">
        <v>200</v>
      </c>
      <c r="E430" s="1188"/>
      <c r="F430" s="1188"/>
      <c r="G430" s="1188"/>
      <c r="H430" s="1188"/>
      <c r="I430" s="1188"/>
      <c r="J430" s="1189"/>
      <c r="K430" s="1173" t="s">
        <v>201</v>
      </c>
      <c r="L430" s="1173" t="s">
        <v>202</v>
      </c>
      <c r="M430" s="520"/>
    </row>
    <row r="431" spans="1:13" ht="15.75" hidden="1">
      <c r="A431" s="816"/>
      <c r="B431" s="817"/>
      <c r="C431" s="1180"/>
      <c r="D431" s="1181" t="s">
        <v>37</v>
      </c>
      <c r="E431" s="1183" t="s">
        <v>7</v>
      </c>
      <c r="F431" s="1184"/>
      <c r="G431" s="1184"/>
      <c r="H431" s="1184"/>
      <c r="I431" s="1184"/>
      <c r="J431" s="1185"/>
      <c r="K431" s="1190"/>
      <c r="L431" s="1174"/>
      <c r="M431" s="520"/>
    </row>
    <row r="432" spans="1:16" ht="15.75" hidden="1">
      <c r="A432" s="1198"/>
      <c r="B432" s="1199"/>
      <c r="C432" s="1180"/>
      <c r="D432" s="1181"/>
      <c r="E432" s="563" t="s">
        <v>203</v>
      </c>
      <c r="F432" s="563" t="s">
        <v>204</v>
      </c>
      <c r="G432" s="563" t="s">
        <v>205</v>
      </c>
      <c r="H432" s="563" t="s">
        <v>206</v>
      </c>
      <c r="I432" s="563" t="s">
        <v>338</v>
      </c>
      <c r="J432" s="563" t="s">
        <v>207</v>
      </c>
      <c r="K432" s="1191"/>
      <c r="L432" s="1175"/>
      <c r="M432" s="1170" t="s">
        <v>494</v>
      </c>
      <c r="N432" s="1170"/>
      <c r="O432" s="1170"/>
      <c r="P432" s="1170"/>
    </row>
    <row r="433" spans="1:16" ht="15" hidden="1">
      <c r="A433" s="1171" t="s">
        <v>6</v>
      </c>
      <c r="B433" s="1172"/>
      <c r="C433" s="564">
        <v>1</v>
      </c>
      <c r="D433" s="565">
        <v>2</v>
      </c>
      <c r="E433" s="564">
        <v>3</v>
      </c>
      <c r="F433" s="565">
        <v>4</v>
      </c>
      <c r="G433" s="564">
        <v>5</v>
      </c>
      <c r="H433" s="565">
        <v>6</v>
      </c>
      <c r="I433" s="564">
        <v>7</v>
      </c>
      <c r="J433" s="565">
        <v>8</v>
      </c>
      <c r="K433" s="564">
        <v>9</v>
      </c>
      <c r="L433" s="565">
        <v>10</v>
      </c>
      <c r="M433" s="566" t="s">
        <v>495</v>
      </c>
      <c r="N433" s="567" t="s">
        <v>498</v>
      </c>
      <c r="O433" s="567" t="s">
        <v>496</v>
      </c>
      <c r="P433" s="567" t="s">
        <v>497</v>
      </c>
    </row>
    <row r="434" spans="1:16" ht="24.75" customHeight="1" hidden="1">
      <c r="A434" s="533" t="s">
        <v>0</v>
      </c>
      <c r="B434" s="534" t="s">
        <v>127</v>
      </c>
      <c r="C434" s="535">
        <f>C435+C436</f>
        <v>5449092</v>
      </c>
      <c r="D434" s="535">
        <f aca="true" t="shared" si="93" ref="D434:L434">D435+D436</f>
        <v>447871</v>
      </c>
      <c r="E434" s="535">
        <f t="shared" si="93"/>
        <v>262468</v>
      </c>
      <c r="F434" s="535">
        <f t="shared" si="93"/>
        <v>0</v>
      </c>
      <c r="G434" s="535">
        <f t="shared" si="93"/>
        <v>115140</v>
      </c>
      <c r="H434" s="535">
        <f t="shared" si="93"/>
        <v>16950</v>
      </c>
      <c r="I434" s="535">
        <f t="shared" si="93"/>
        <v>21311</v>
      </c>
      <c r="J434" s="535">
        <f t="shared" si="93"/>
        <v>32002</v>
      </c>
      <c r="K434" s="535">
        <f t="shared" si="93"/>
        <v>0</v>
      </c>
      <c r="L434" s="535">
        <f t="shared" si="93"/>
        <v>5001221</v>
      </c>
      <c r="M434" s="535" t="e">
        <f>'03'!#REF!+'04'!#REF!</f>
        <v>#REF!</v>
      </c>
      <c r="N434" s="535" t="e">
        <f>C434-M434</f>
        <v>#REF!</v>
      </c>
      <c r="O434" s="535" t="e">
        <f>'07'!#REF!</f>
        <v>#REF!</v>
      </c>
      <c r="P434" s="535" t="e">
        <f>C434-O434</f>
        <v>#REF!</v>
      </c>
    </row>
    <row r="435" spans="1:16" ht="24.75" customHeight="1" hidden="1">
      <c r="A435" s="536">
        <v>1</v>
      </c>
      <c r="B435" s="537" t="s">
        <v>128</v>
      </c>
      <c r="C435" s="535">
        <f>D435+K435+L435</f>
        <v>4888044</v>
      </c>
      <c r="D435" s="535">
        <f>E435+F435+G435+H435+I435+J435</f>
        <v>376330</v>
      </c>
      <c r="E435" s="538">
        <v>238379</v>
      </c>
      <c r="F435" s="538"/>
      <c r="G435" s="538">
        <v>115140</v>
      </c>
      <c r="H435" s="538">
        <v>1500</v>
      </c>
      <c r="I435" s="538">
        <v>21311</v>
      </c>
      <c r="J435" s="538"/>
      <c r="K435" s="538"/>
      <c r="L435" s="538">
        <v>4511714</v>
      </c>
      <c r="M435" s="538" t="e">
        <f>'03'!#REF!+'04'!#REF!</f>
        <v>#REF!</v>
      </c>
      <c r="N435" s="538" t="e">
        <f aca="true" t="shared" si="94" ref="N435:N449">C435-M435</f>
        <v>#REF!</v>
      </c>
      <c r="O435" s="538" t="e">
        <f>'07'!#REF!</f>
        <v>#REF!</v>
      </c>
      <c r="P435" s="538" t="e">
        <f aca="true" t="shared" si="95" ref="P435:P449">C435-O435</f>
        <v>#REF!</v>
      </c>
    </row>
    <row r="436" spans="1:16" ht="24.75" customHeight="1" hidden="1">
      <c r="A436" s="536">
        <v>2</v>
      </c>
      <c r="B436" s="537" t="s">
        <v>129</v>
      </c>
      <c r="C436" s="535">
        <f>D436+K436+L436</f>
        <v>561048</v>
      </c>
      <c r="D436" s="535">
        <f>E436+F436+G436+H436+I436+J436</f>
        <v>71541</v>
      </c>
      <c r="E436" s="538">
        <v>24089</v>
      </c>
      <c r="F436" s="538">
        <v>0</v>
      </c>
      <c r="G436" s="538">
        <v>0</v>
      </c>
      <c r="H436" s="538">
        <v>15450</v>
      </c>
      <c r="I436" s="538">
        <v>0</v>
      </c>
      <c r="J436" s="538">
        <v>32002</v>
      </c>
      <c r="K436" s="538">
        <v>0</v>
      </c>
      <c r="L436" s="538">
        <v>489507</v>
      </c>
      <c r="M436" s="538" t="e">
        <f>'03'!#REF!+'04'!#REF!</f>
        <v>#REF!</v>
      </c>
      <c r="N436" s="538" t="e">
        <f t="shared" si="94"/>
        <v>#REF!</v>
      </c>
      <c r="O436" s="538" t="e">
        <f>'07'!#REF!</f>
        <v>#REF!</v>
      </c>
      <c r="P436" s="538" t="e">
        <f t="shared" si="95"/>
        <v>#REF!</v>
      </c>
    </row>
    <row r="437" spans="1:16" ht="24.75" customHeight="1" hidden="1">
      <c r="A437" s="540" t="s">
        <v>1</v>
      </c>
      <c r="B437" s="541" t="s">
        <v>130</v>
      </c>
      <c r="C437" s="535">
        <f>D437+K437+L437</f>
        <v>200</v>
      </c>
      <c r="D437" s="535">
        <f>E437+F437+G437+H437+I437+J437</f>
        <v>200</v>
      </c>
      <c r="E437" s="538">
        <v>200</v>
      </c>
      <c r="F437" s="538">
        <v>0</v>
      </c>
      <c r="G437" s="538">
        <v>0</v>
      </c>
      <c r="H437" s="538">
        <v>0</v>
      </c>
      <c r="I437" s="538">
        <v>0</v>
      </c>
      <c r="J437" s="538">
        <v>0</v>
      </c>
      <c r="K437" s="538">
        <v>0</v>
      </c>
      <c r="L437" s="538">
        <v>0</v>
      </c>
      <c r="M437" s="538" t="e">
        <f>'03'!#REF!+'04'!#REF!</f>
        <v>#REF!</v>
      </c>
      <c r="N437" s="538" t="e">
        <f t="shared" si="94"/>
        <v>#REF!</v>
      </c>
      <c r="O437" s="538" t="e">
        <f>'07'!#REF!</f>
        <v>#REF!</v>
      </c>
      <c r="P437" s="538" t="e">
        <f t="shared" si="95"/>
        <v>#REF!</v>
      </c>
    </row>
    <row r="438" spans="1:16" ht="24.75" customHeight="1" hidden="1">
      <c r="A438" s="540" t="s">
        <v>9</v>
      </c>
      <c r="B438" s="541" t="s">
        <v>131</v>
      </c>
      <c r="C438" s="535">
        <f>D438+K438+L438</f>
        <v>0</v>
      </c>
      <c r="D438" s="535">
        <f>E438+F438+G438+H438+I438+J438</f>
        <v>0</v>
      </c>
      <c r="E438" s="538">
        <v>0</v>
      </c>
      <c r="F438" s="538">
        <v>0</v>
      </c>
      <c r="G438" s="538">
        <v>0</v>
      </c>
      <c r="H438" s="538">
        <v>0</v>
      </c>
      <c r="I438" s="538">
        <v>0</v>
      </c>
      <c r="J438" s="538">
        <v>0</v>
      </c>
      <c r="K438" s="538">
        <v>0</v>
      </c>
      <c r="L438" s="538">
        <v>0</v>
      </c>
      <c r="M438" s="538" t="e">
        <f>'03'!#REF!+'04'!#REF!</f>
        <v>#REF!</v>
      </c>
      <c r="N438" s="538" t="e">
        <f t="shared" si="94"/>
        <v>#REF!</v>
      </c>
      <c r="O438" s="538" t="e">
        <f>'07'!#REF!</f>
        <v>#REF!</v>
      </c>
      <c r="P438" s="538" t="e">
        <f t="shared" si="95"/>
        <v>#REF!</v>
      </c>
    </row>
    <row r="439" spans="1:16" ht="24.75" customHeight="1" hidden="1">
      <c r="A439" s="540" t="s">
        <v>132</v>
      </c>
      <c r="B439" s="541" t="s">
        <v>133</v>
      </c>
      <c r="C439" s="535">
        <f>C440+C449</f>
        <v>5448892</v>
      </c>
      <c r="D439" s="535">
        <f aca="true" t="shared" si="96" ref="D439:L439">D440+D449</f>
        <v>447671</v>
      </c>
      <c r="E439" s="535">
        <f t="shared" si="96"/>
        <v>262268</v>
      </c>
      <c r="F439" s="535">
        <f t="shared" si="96"/>
        <v>0</v>
      </c>
      <c r="G439" s="535">
        <f t="shared" si="96"/>
        <v>115140</v>
      </c>
      <c r="H439" s="535">
        <f t="shared" si="96"/>
        <v>16950</v>
      </c>
      <c r="I439" s="535">
        <f t="shared" si="96"/>
        <v>21311</v>
      </c>
      <c r="J439" s="535">
        <f t="shared" si="96"/>
        <v>32002</v>
      </c>
      <c r="K439" s="535">
        <f t="shared" si="96"/>
        <v>0</v>
      </c>
      <c r="L439" s="535">
        <f t="shared" si="96"/>
        <v>5001221</v>
      </c>
      <c r="M439" s="535" t="e">
        <f>'03'!#REF!+'04'!#REF!</f>
        <v>#REF!</v>
      </c>
      <c r="N439" s="535" t="e">
        <f t="shared" si="94"/>
        <v>#REF!</v>
      </c>
      <c r="O439" s="535" t="e">
        <f>'07'!#REF!</f>
        <v>#REF!</v>
      </c>
      <c r="P439" s="535" t="e">
        <f t="shared" si="95"/>
        <v>#REF!</v>
      </c>
    </row>
    <row r="440" spans="1:16" ht="24.75" customHeight="1" hidden="1">
      <c r="A440" s="540" t="s">
        <v>51</v>
      </c>
      <c r="B440" s="542" t="s">
        <v>134</v>
      </c>
      <c r="C440" s="535">
        <f>SUM(C441:C448)</f>
        <v>5109785</v>
      </c>
      <c r="D440" s="535">
        <f aca="true" t="shared" si="97" ref="D440:L440">SUM(D441:D448)</f>
        <v>108564</v>
      </c>
      <c r="E440" s="535">
        <f t="shared" si="97"/>
        <v>56612</v>
      </c>
      <c r="F440" s="535">
        <f t="shared" si="97"/>
        <v>0</v>
      </c>
      <c r="G440" s="535">
        <f t="shared" si="97"/>
        <v>4500</v>
      </c>
      <c r="H440" s="535">
        <f t="shared" si="97"/>
        <v>15450</v>
      </c>
      <c r="I440" s="535">
        <f t="shared" si="97"/>
        <v>0</v>
      </c>
      <c r="J440" s="535">
        <f t="shared" si="97"/>
        <v>32002</v>
      </c>
      <c r="K440" s="535">
        <f t="shared" si="97"/>
        <v>0</v>
      </c>
      <c r="L440" s="535">
        <f t="shared" si="97"/>
        <v>5001221</v>
      </c>
      <c r="M440" s="535" t="e">
        <f>'03'!#REF!+'04'!#REF!</f>
        <v>#REF!</v>
      </c>
      <c r="N440" s="535" t="e">
        <f t="shared" si="94"/>
        <v>#REF!</v>
      </c>
      <c r="O440" s="535" t="e">
        <f>'07'!#REF!</f>
        <v>#REF!</v>
      </c>
      <c r="P440" s="535" t="e">
        <f t="shared" si="95"/>
        <v>#REF!</v>
      </c>
    </row>
    <row r="441" spans="1:16" ht="24.75" customHeight="1" hidden="1">
      <c r="A441" s="536" t="s">
        <v>53</v>
      </c>
      <c r="B441" s="537" t="s">
        <v>135</v>
      </c>
      <c r="C441" s="535">
        <f aca="true" t="shared" si="98" ref="C441:C449">D441+K441+L441</f>
        <v>96608</v>
      </c>
      <c r="D441" s="535">
        <f aca="true" t="shared" si="99" ref="D441:D449">E441+F441+G441+H441+I441+J441</f>
        <v>53844</v>
      </c>
      <c r="E441" s="538">
        <v>9692</v>
      </c>
      <c r="F441" s="538">
        <v>0</v>
      </c>
      <c r="G441" s="538">
        <v>0</v>
      </c>
      <c r="H441" s="538">
        <v>12150</v>
      </c>
      <c r="I441" s="538">
        <v>0</v>
      </c>
      <c r="J441" s="538">
        <v>32002</v>
      </c>
      <c r="K441" s="538">
        <v>0</v>
      </c>
      <c r="L441" s="538">
        <v>42764</v>
      </c>
      <c r="M441" s="538" t="e">
        <f>'03'!#REF!+'04'!#REF!</f>
        <v>#REF!</v>
      </c>
      <c r="N441" s="538" t="e">
        <f t="shared" si="94"/>
        <v>#REF!</v>
      </c>
      <c r="O441" s="538" t="e">
        <f>'07'!#REF!</f>
        <v>#REF!</v>
      </c>
      <c r="P441" s="538" t="e">
        <f t="shared" si="95"/>
        <v>#REF!</v>
      </c>
    </row>
    <row r="442" spans="1:16" ht="24.75" customHeight="1" hidden="1">
      <c r="A442" s="536" t="s">
        <v>54</v>
      </c>
      <c r="B442" s="537" t="s">
        <v>136</v>
      </c>
      <c r="C442" s="535">
        <f t="shared" si="98"/>
        <v>0</v>
      </c>
      <c r="D442" s="535">
        <f t="shared" si="99"/>
        <v>0</v>
      </c>
      <c r="E442" s="538">
        <v>0</v>
      </c>
      <c r="F442" s="538">
        <v>0</v>
      </c>
      <c r="G442" s="538">
        <v>0</v>
      </c>
      <c r="H442" s="538">
        <v>0</v>
      </c>
      <c r="I442" s="538">
        <v>0</v>
      </c>
      <c r="J442" s="538">
        <v>0</v>
      </c>
      <c r="K442" s="538">
        <v>0</v>
      </c>
      <c r="L442" s="538">
        <v>0</v>
      </c>
      <c r="M442" s="538" t="e">
        <f>'03'!#REF!+'04'!#REF!</f>
        <v>#REF!</v>
      </c>
      <c r="N442" s="538" t="e">
        <f t="shared" si="94"/>
        <v>#REF!</v>
      </c>
      <c r="O442" s="538" t="e">
        <f>'07'!#REF!</f>
        <v>#REF!</v>
      </c>
      <c r="P442" s="538" t="e">
        <f t="shared" si="95"/>
        <v>#REF!</v>
      </c>
    </row>
    <row r="443" spans="1:16" ht="24.75" customHeight="1" hidden="1">
      <c r="A443" s="536" t="s">
        <v>137</v>
      </c>
      <c r="B443" s="537" t="s">
        <v>196</v>
      </c>
      <c r="C443" s="535">
        <f t="shared" si="98"/>
        <v>0</v>
      </c>
      <c r="D443" s="535">
        <f t="shared" si="99"/>
        <v>0</v>
      </c>
      <c r="E443" s="538">
        <v>0</v>
      </c>
      <c r="F443" s="538">
        <v>0</v>
      </c>
      <c r="G443" s="538">
        <v>0</v>
      </c>
      <c r="H443" s="538">
        <v>0</v>
      </c>
      <c r="I443" s="538">
        <v>0</v>
      </c>
      <c r="J443" s="538">
        <v>0</v>
      </c>
      <c r="K443" s="538">
        <v>0</v>
      </c>
      <c r="L443" s="538">
        <v>0</v>
      </c>
      <c r="M443" s="538" t="e">
        <f>'03'!#REF!</f>
        <v>#REF!</v>
      </c>
      <c r="N443" s="538" t="e">
        <f t="shared" si="94"/>
        <v>#REF!</v>
      </c>
      <c r="O443" s="538" t="e">
        <f>'07'!#REF!</f>
        <v>#REF!</v>
      </c>
      <c r="P443" s="538" t="e">
        <f t="shared" si="95"/>
        <v>#REF!</v>
      </c>
    </row>
    <row r="444" spans="1:16" ht="24.75" customHeight="1" hidden="1">
      <c r="A444" s="536" t="s">
        <v>139</v>
      </c>
      <c r="B444" s="537" t="s">
        <v>138</v>
      </c>
      <c r="C444" s="535">
        <f t="shared" si="98"/>
        <v>539464</v>
      </c>
      <c r="D444" s="535">
        <f t="shared" si="99"/>
        <v>54720</v>
      </c>
      <c r="E444" s="538">
        <v>46920</v>
      </c>
      <c r="F444" s="538"/>
      <c r="G444" s="538">
        <v>4500</v>
      </c>
      <c r="H444" s="538">
        <v>3300</v>
      </c>
      <c r="I444" s="538">
        <v>0</v>
      </c>
      <c r="J444" s="538">
        <v>0</v>
      </c>
      <c r="K444" s="538">
        <v>0</v>
      </c>
      <c r="L444" s="538">
        <v>484744</v>
      </c>
      <c r="M444" s="538" t="e">
        <f>'03'!#REF!+'04'!#REF!</f>
        <v>#REF!</v>
      </c>
      <c r="N444" s="538" t="e">
        <f t="shared" si="94"/>
        <v>#REF!</v>
      </c>
      <c r="O444" s="538" t="e">
        <f>'07'!#REF!</f>
        <v>#REF!</v>
      </c>
      <c r="P444" s="538" t="e">
        <f t="shared" si="95"/>
        <v>#REF!</v>
      </c>
    </row>
    <row r="445" spans="1:16" ht="24.75" customHeight="1" hidden="1">
      <c r="A445" s="536" t="s">
        <v>141</v>
      </c>
      <c r="B445" s="537" t="s">
        <v>140</v>
      </c>
      <c r="C445" s="535">
        <f t="shared" si="98"/>
        <v>1936348</v>
      </c>
      <c r="D445" s="535">
        <f t="shared" si="99"/>
        <v>0</v>
      </c>
      <c r="E445" s="538">
        <v>0</v>
      </c>
      <c r="F445" s="538">
        <v>0</v>
      </c>
      <c r="G445" s="538">
        <v>0</v>
      </c>
      <c r="H445" s="538">
        <v>0</v>
      </c>
      <c r="I445" s="538">
        <v>0</v>
      </c>
      <c r="J445" s="538">
        <v>0</v>
      </c>
      <c r="K445" s="538">
        <v>0</v>
      </c>
      <c r="L445" s="538">
        <v>1936348</v>
      </c>
      <c r="M445" s="538" t="e">
        <f>'03'!#REF!+'04'!#REF!</f>
        <v>#REF!</v>
      </c>
      <c r="N445" s="538" t="e">
        <f t="shared" si="94"/>
        <v>#REF!</v>
      </c>
      <c r="O445" s="538" t="e">
        <f>'07'!#REF!</f>
        <v>#REF!</v>
      </c>
      <c r="P445" s="538" t="e">
        <f t="shared" si="95"/>
        <v>#REF!</v>
      </c>
    </row>
    <row r="446" spans="1:16" ht="24.75" customHeight="1" hidden="1">
      <c r="A446" s="536" t="s">
        <v>143</v>
      </c>
      <c r="B446" s="537" t="s">
        <v>142</v>
      </c>
      <c r="C446" s="535">
        <f t="shared" si="98"/>
        <v>0</v>
      </c>
      <c r="D446" s="535">
        <f t="shared" si="99"/>
        <v>0</v>
      </c>
      <c r="E446" s="538">
        <v>0</v>
      </c>
      <c r="F446" s="538">
        <v>0</v>
      </c>
      <c r="G446" s="538">
        <v>0</v>
      </c>
      <c r="H446" s="538">
        <v>0</v>
      </c>
      <c r="I446" s="538">
        <v>0</v>
      </c>
      <c r="J446" s="538">
        <v>0</v>
      </c>
      <c r="K446" s="538">
        <v>0</v>
      </c>
      <c r="L446" s="538">
        <v>0</v>
      </c>
      <c r="M446" s="538" t="e">
        <f>'03'!#REF!+'04'!#REF!</f>
        <v>#REF!</v>
      </c>
      <c r="N446" s="538" t="e">
        <f t="shared" si="94"/>
        <v>#REF!</v>
      </c>
      <c r="O446" s="538" t="e">
        <f>'07'!#REF!</f>
        <v>#REF!</v>
      </c>
      <c r="P446" s="538" t="e">
        <f t="shared" si="95"/>
        <v>#REF!</v>
      </c>
    </row>
    <row r="447" spans="1:16" ht="24.75" customHeight="1" hidden="1">
      <c r="A447" s="536" t="s">
        <v>145</v>
      </c>
      <c r="B447" s="543" t="s">
        <v>144</v>
      </c>
      <c r="C447" s="535">
        <f t="shared" si="98"/>
        <v>0</v>
      </c>
      <c r="D447" s="535">
        <f t="shared" si="99"/>
        <v>0</v>
      </c>
      <c r="E447" s="538">
        <v>0</v>
      </c>
      <c r="F447" s="538">
        <v>0</v>
      </c>
      <c r="G447" s="538">
        <v>0</v>
      </c>
      <c r="H447" s="538">
        <v>0</v>
      </c>
      <c r="I447" s="538">
        <v>0</v>
      </c>
      <c r="J447" s="538">
        <v>0</v>
      </c>
      <c r="K447" s="538">
        <v>0</v>
      </c>
      <c r="L447" s="538">
        <v>0</v>
      </c>
      <c r="M447" s="538" t="e">
        <f>'03'!#REF!+'04'!#REF!</f>
        <v>#REF!</v>
      </c>
      <c r="N447" s="538" t="e">
        <f t="shared" si="94"/>
        <v>#REF!</v>
      </c>
      <c r="O447" s="538" t="e">
        <f>'07'!#REF!</f>
        <v>#REF!</v>
      </c>
      <c r="P447" s="538" t="e">
        <f t="shared" si="95"/>
        <v>#REF!</v>
      </c>
    </row>
    <row r="448" spans="1:16" ht="24.75" customHeight="1" hidden="1">
      <c r="A448" s="536" t="s">
        <v>180</v>
      </c>
      <c r="B448" s="537" t="s">
        <v>146</v>
      </c>
      <c r="C448" s="535">
        <f t="shared" si="98"/>
        <v>2537365</v>
      </c>
      <c r="D448" s="535">
        <f t="shared" si="99"/>
        <v>0</v>
      </c>
      <c r="E448" s="538">
        <v>0</v>
      </c>
      <c r="F448" s="538">
        <v>0</v>
      </c>
      <c r="G448" s="538">
        <v>0</v>
      </c>
      <c r="H448" s="538">
        <v>0</v>
      </c>
      <c r="I448" s="538">
        <v>0</v>
      </c>
      <c r="J448" s="538">
        <v>0</v>
      </c>
      <c r="K448" s="538">
        <v>0</v>
      </c>
      <c r="L448" s="538">
        <v>2537365</v>
      </c>
      <c r="M448" s="538" t="e">
        <f>'03'!#REF!+'04'!#REF!</f>
        <v>#REF!</v>
      </c>
      <c r="N448" s="538" t="e">
        <f t="shared" si="94"/>
        <v>#REF!</v>
      </c>
      <c r="O448" s="538" t="e">
        <f>'07'!#REF!</f>
        <v>#REF!</v>
      </c>
      <c r="P448" s="538" t="e">
        <f t="shared" si="95"/>
        <v>#REF!</v>
      </c>
    </row>
    <row r="449" spans="1:16" ht="24.75" customHeight="1" hidden="1">
      <c r="A449" s="540" t="s">
        <v>52</v>
      </c>
      <c r="B449" s="541" t="s">
        <v>147</v>
      </c>
      <c r="C449" s="535">
        <f t="shared" si="98"/>
        <v>339107</v>
      </c>
      <c r="D449" s="535">
        <f t="shared" si="99"/>
        <v>339107</v>
      </c>
      <c r="E449" s="538">
        <v>205656</v>
      </c>
      <c r="F449" s="538">
        <v>0</v>
      </c>
      <c r="G449" s="538">
        <v>110640</v>
      </c>
      <c r="H449" s="538">
        <v>1500</v>
      </c>
      <c r="I449" s="538">
        <v>21311</v>
      </c>
      <c r="J449" s="538">
        <v>0</v>
      </c>
      <c r="K449" s="538">
        <v>0</v>
      </c>
      <c r="L449" s="538">
        <v>0</v>
      </c>
      <c r="M449" s="535" t="e">
        <f>'03'!#REF!+'04'!#REF!</f>
        <v>#REF!</v>
      </c>
      <c r="N449" s="535" t="e">
        <f t="shared" si="94"/>
        <v>#REF!</v>
      </c>
      <c r="O449" s="535" t="e">
        <f>'07'!#REF!</f>
        <v>#REF!</v>
      </c>
      <c r="P449" s="535" t="e">
        <f t="shared" si="95"/>
        <v>#REF!</v>
      </c>
    </row>
    <row r="450" spans="1:16" ht="24.75" customHeight="1" hidden="1">
      <c r="A450" s="544" t="s">
        <v>72</v>
      </c>
      <c r="B450" s="545" t="s">
        <v>208</v>
      </c>
      <c r="C450" s="568">
        <f>(C441+C442+C443)/C440</f>
        <v>0.0189064706244979</v>
      </c>
      <c r="D450" s="569">
        <f aca="true" t="shared" si="100" ref="D450:L450">(D441+D442+D443)/D440</f>
        <v>0.4959655134298663</v>
      </c>
      <c r="E450" s="570">
        <f t="shared" si="100"/>
        <v>0.1712004522009468</v>
      </c>
      <c r="F450" s="570" t="e">
        <f t="shared" si="100"/>
        <v>#DIV/0!</v>
      </c>
      <c r="G450" s="570">
        <f t="shared" si="100"/>
        <v>0</v>
      </c>
      <c r="H450" s="570">
        <f t="shared" si="100"/>
        <v>0.7864077669902912</v>
      </c>
      <c r="I450" s="570" t="e">
        <f t="shared" si="100"/>
        <v>#DIV/0!</v>
      </c>
      <c r="J450" s="570">
        <f t="shared" si="100"/>
        <v>1</v>
      </c>
      <c r="K450" s="570" t="e">
        <f t="shared" si="100"/>
        <v>#DIV/0!</v>
      </c>
      <c r="L450" s="570">
        <f t="shared" si="100"/>
        <v>0.008550711916150077</v>
      </c>
      <c r="M450" s="417"/>
      <c r="N450" s="546"/>
      <c r="O450" s="546"/>
      <c r="P450" s="546"/>
    </row>
    <row r="451" spans="1:16" ht="17.25" hidden="1">
      <c r="A451" s="1200" t="s">
        <v>492</v>
      </c>
      <c r="B451" s="1200"/>
      <c r="C451" s="538">
        <f>C434-C437-C438-C439</f>
        <v>0</v>
      </c>
      <c r="D451" s="538">
        <f aca="true" t="shared" si="101" ref="D451:L451">D434-D437-D438-D439</f>
        <v>0</v>
      </c>
      <c r="E451" s="538">
        <f t="shared" si="101"/>
        <v>0</v>
      </c>
      <c r="F451" s="538">
        <f t="shared" si="101"/>
        <v>0</v>
      </c>
      <c r="G451" s="538">
        <f t="shared" si="101"/>
        <v>0</v>
      </c>
      <c r="H451" s="538">
        <f t="shared" si="101"/>
        <v>0</v>
      </c>
      <c r="I451" s="538">
        <f t="shared" si="101"/>
        <v>0</v>
      </c>
      <c r="J451" s="538">
        <f t="shared" si="101"/>
        <v>0</v>
      </c>
      <c r="K451" s="538">
        <f t="shared" si="101"/>
        <v>0</v>
      </c>
      <c r="L451" s="538">
        <f t="shared" si="101"/>
        <v>0</v>
      </c>
      <c r="M451" s="417"/>
      <c r="N451" s="546"/>
      <c r="O451" s="546"/>
      <c r="P451" s="546"/>
    </row>
    <row r="452" spans="1:16" ht="17.25" hidden="1">
      <c r="A452" s="1195" t="s">
        <v>493</v>
      </c>
      <c r="B452" s="1195"/>
      <c r="C452" s="538">
        <f>C439-C440-C449</f>
        <v>0</v>
      </c>
      <c r="D452" s="538">
        <f aca="true" t="shared" si="102" ref="D452:L452">D439-D440-D449</f>
        <v>0</v>
      </c>
      <c r="E452" s="538">
        <f t="shared" si="102"/>
        <v>0</v>
      </c>
      <c r="F452" s="538">
        <f t="shared" si="102"/>
        <v>0</v>
      </c>
      <c r="G452" s="538">
        <f t="shared" si="102"/>
        <v>0</v>
      </c>
      <c r="H452" s="538">
        <f t="shared" si="102"/>
        <v>0</v>
      </c>
      <c r="I452" s="538">
        <f t="shared" si="102"/>
        <v>0</v>
      </c>
      <c r="J452" s="538">
        <f t="shared" si="102"/>
        <v>0</v>
      </c>
      <c r="K452" s="538">
        <f t="shared" si="102"/>
        <v>0</v>
      </c>
      <c r="L452" s="538">
        <f t="shared" si="102"/>
        <v>0</v>
      </c>
      <c r="M452" s="417"/>
      <c r="N452" s="546"/>
      <c r="O452" s="546"/>
      <c r="P452" s="546"/>
    </row>
    <row r="453" spans="1:16" ht="18.75" hidden="1">
      <c r="A453" s="520"/>
      <c r="B453" s="571" t="s">
        <v>512</v>
      </c>
      <c r="C453" s="571"/>
      <c r="D453" s="572"/>
      <c r="E453" s="572"/>
      <c r="F453" s="572"/>
      <c r="G453" s="1192" t="s">
        <v>512</v>
      </c>
      <c r="H453" s="1192"/>
      <c r="I453" s="1192"/>
      <c r="J453" s="1192"/>
      <c r="K453" s="1192"/>
      <c r="L453" s="1192"/>
      <c r="M453" s="523"/>
      <c r="N453" s="523"/>
      <c r="O453" s="523"/>
      <c r="P453" s="523"/>
    </row>
    <row r="454" spans="1:16" ht="18.75" hidden="1">
      <c r="A454" s="1193" t="s">
        <v>4</v>
      </c>
      <c r="B454" s="1193"/>
      <c r="C454" s="1193"/>
      <c r="D454" s="1193"/>
      <c r="E454" s="572"/>
      <c r="F454" s="572"/>
      <c r="G454" s="573"/>
      <c r="H454" s="1194" t="s">
        <v>513</v>
      </c>
      <c r="I454" s="1194"/>
      <c r="J454" s="1194"/>
      <c r="K454" s="1194"/>
      <c r="L454" s="1194"/>
      <c r="M454" s="523"/>
      <c r="N454" s="523"/>
      <c r="O454" s="523"/>
      <c r="P454" s="523"/>
    </row>
    <row r="455" ht="15" hidden="1"/>
    <row r="456" ht="15" hidden="1"/>
    <row r="457" ht="15" hidden="1"/>
    <row r="458" ht="15" hidden="1"/>
    <row r="459" ht="15" hidden="1"/>
    <row r="460" ht="15" hidden="1"/>
    <row r="461" ht="15" hidden="1"/>
    <row r="462" ht="15" hidden="1"/>
    <row r="463" ht="15" hidden="1"/>
    <row r="464" ht="15" hidden="1"/>
    <row r="465" ht="15" hidden="1"/>
    <row r="466" spans="1:13" ht="16.5" hidden="1">
      <c r="A466" s="1176" t="s">
        <v>33</v>
      </c>
      <c r="B466" s="1177"/>
      <c r="C466" s="560"/>
      <c r="D466" s="1178" t="s">
        <v>75</v>
      </c>
      <c r="E466" s="1178"/>
      <c r="F466" s="1178"/>
      <c r="G466" s="1178"/>
      <c r="H466" s="1178"/>
      <c r="I466" s="1178"/>
      <c r="J466" s="1178"/>
      <c r="K466" s="1179"/>
      <c r="L466" s="1179"/>
      <c r="M466" s="523"/>
    </row>
    <row r="467" spans="1:13" ht="16.5" hidden="1">
      <c r="A467" s="1149" t="s">
        <v>336</v>
      </c>
      <c r="B467" s="1149"/>
      <c r="C467" s="1149"/>
      <c r="D467" s="1178" t="s">
        <v>209</v>
      </c>
      <c r="E467" s="1178"/>
      <c r="F467" s="1178"/>
      <c r="G467" s="1178"/>
      <c r="H467" s="1178"/>
      <c r="I467" s="1178"/>
      <c r="J467" s="1178"/>
      <c r="K467" s="1196" t="s">
        <v>509</v>
      </c>
      <c r="L467" s="1196"/>
      <c r="M467" s="520"/>
    </row>
    <row r="468" spans="1:13" ht="16.5" hidden="1">
      <c r="A468" s="1149" t="s">
        <v>337</v>
      </c>
      <c r="B468" s="1149"/>
      <c r="C468" s="407"/>
      <c r="D468" s="1197" t="s">
        <v>11</v>
      </c>
      <c r="E468" s="1197"/>
      <c r="F468" s="1197"/>
      <c r="G468" s="1197"/>
      <c r="H468" s="1197"/>
      <c r="I468" s="1197"/>
      <c r="J468" s="1197"/>
      <c r="K468" s="1179"/>
      <c r="L468" s="1179"/>
      <c r="M468" s="523"/>
    </row>
    <row r="469" spans="1:13" ht="15.75" hidden="1">
      <c r="A469" s="421" t="s">
        <v>115</v>
      </c>
      <c r="B469" s="421"/>
      <c r="C469" s="413"/>
      <c r="D469" s="561"/>
      <c r="E469" s="561"/>
      <c r="F469" s="562"/>
      <c r="G469" s="562"/>
      <c r="H469" s="562"/>
      <c r="I469" s="562"/>
      <c r="J469" s="562"/>
      <c r="K469" s="1201"/>
      <c r="L469" s="1201"/>
      <c r="M469" s="520"/>
    </row>
    <row r="470" spans="1:13" ht="15.75" hidden="1">
      <c r="A470" s="561"/>
      <c r="B470" s="561" t="s">
        <v>90</v>
      </c>
      <c r="C470" s="561"/>
      <c r="D470" s="561"/>
      <c r="E470" s="561"/>
      <c r="F470" s="561"/>
      <c r="G470" s="561"/>
      <c r="H470" s="561"/>
      <c r="I470" s="561"/>
      <c r="J470" s="561"/>
      <c r="K470" s="1182"/>
      <c r="L470" s="1182"/>
      <c r="M470" s="520"/>
    </row>
    <row r="471" spans="1:13" ht="15.75" hidden="1">
      <c r="A471" s="814" t="s">
        <v>67</v>
      </c>
      <c r="B471" s="815"/>
      <c r="C471" s="1180" t="s">
        <v>38</v>
      </c>
      <c r="D471" s="1186" t="s">
        <v>332</v>
      </c>
      <c r="E471" s="1186"/>
      <c r="F471" s="1186"/>
      <c r="G471" s="1186"/>
      <c r="H471" s="1186"/>
      <c r="I471" s="1186"/>
      <c r="J471" s="1186"/>
      <c r="K471" s="1186"/>
      <c r="L471" s="1186"/>
      <c r="M471" s="523"/>
    </row>
    <row r="472" spans="1:13" ht="15.75" hidden="1">
      <c r="A472" s="816"/>
      <c r="B472" s="817"/>
      <c r="C472" s="1180"/>
      <c r="D472" s="1187" t="s">
        <v>200</v>
      </c>
      <c r="E472" s="1188"/>
      <c r="F472" s="1188"/>
      <c r="G472" s="1188"/>
      <c r="H472" s="1188"/>
      <c r="I472" s="1188"/>
      <c r="J472" s="1189"/>
      <c r="K472" s="1173" t="s">
        <v>201</v>
      </c>
      <c r="L472" s="1173" t="s">
        <v>202</v>
      </c>
      <c r="M472" s="520"/>
    </row>
    <row r="473" spans="1:13" ht="15.75" hidden="1">
      <c r="A473" s="816"/>
      <c r="B473" s="817"/>
      <c r="C473" s="1180"/>
      <c r="D473" s="1181" t="s">
        <v>37</v>
      </c>
      <c r="E473" s="1183" t="s">
        <v>7</v>
      </c>
      <c r="F473" s="1184"/>
      <c r="G473" s="1184"/>
      <c r="H473" s="1184"/>
      <c r="I473" s="1184"/>
      <c r="J473" s="1185"/>
      <c r="K473" s="1190"/>
      <c r="L473" s="1174"/>
      <c r="M473" s="520"/>
    </row>
    <row r="474" spans="1:16" ht="15.75" hidden="1">
      <c r="A474" s="1198"/>
      <c r="B474" s="1199"/>
      <c r="C474" s="1180"/>
      <c r="D474" s="1181"/>
      <c r="E474" s="563" t="s">
        <v>203</v>
      </c>
      <c r="F474" s="563" t="s">
        <v>204</v>
      </c>
      <c r="G474" s="563" t="s">
        <v>205</v>
      </c>
      <c r="H474" s="563" t="s">
        <v>206</v>
      </c>
      <c r="I474" s="563" t="s">
        <v>338</v>
      </c>
      <c r="J474" s="563" t="s">
        <v>207</v>
      </c>
      <c r="K474" s="1191"/>
      <c r="L474" s="1175"/>
      <c r="M474" s="1170" t="s">
        <v>494</v>
      </c>
      <c r="N474" s="1170"/>
      <c r="O474" s="1170"/>
      <c r="P474" s="1170"/>
    </row>
    <row r="475" spans="1:16" ht="15" hidden="1">
      <c r="A475" s="1171" t="s">
        <v>6</v>
      </c>
      <c r="B475" s="1172"/>
      <c r="C475" s="564">
        <v>1</v>
      </c>
      <c r="D475" s="565">
        <v>2</v>
      </c>
      <c r="E475" s="564">
        <v>3</v>
      </c>
      <c r="F475" s="565">
        <v>4</v>
      </c>
      <c r="G475" s="564">
        <v>5</v>
      </c>
      <c r="H475" s="565">
        <v>6</v>
      </c>
      <c r="I475" s="564">
        <v>7</v>
      </c>
      <c r="J475" s="565">
        <v>8</v>
      </c>
      <c r="K475" s="564">
        <v>9</v>
      </c>
      <c r="L475" s="565">
        <v>10</v>
      </c>
      <c r="M475" s="566" t="s">
        <v>495</v>
      </c>
      <c r="N475" s="567" t="s">
        <v>498</v>
      </c>
      <c r="O475" s="567" t="s">
        <v>496</v>
      </c>
      <c r="P475" s="567" t="s">
        <v>497</v>
      </c>
    </row>
    <row r="476" spans="1:16" ht="24.75" customHeight="1" hidden="1">
      <c r="A476" s="533" t="s">
        <v>0</v>
      </c>
      <c r="B476" s="534" t="s">
        <v>127</v>
      </c>
      <c r="C476" s="535">
        <f>C477+C478</f>
        <v>922525</v>
      </c>
      <c r="D476" s="535">
        <f aca="true" t="shared" si="103" ref="D476:L476">D477+D478</f>
        <v>186914</v>
      </c>
      <c r="E476" s="535">
        <f t="shared" si="103"/>
        <v>67241</v>
      </c>
      <c r="F476" s="535">
        <f t="shared" si="103"/>
        <v>0</v>
      </c>
      <c r="G476" s="535">
        <f t="shared" si="103"/>
        <v>33200</v>
      </c>
      <c r="H476" s="535">
        <f t="shared" si="103"/>
        <v>8506</v>
      </c>
      <c r="I476" s="535">
        <f t="shared" si="103"/>
        <v>63550</v>
      </c>
      <c r="J476" s="535">
        <f t="shared" si="103"/>
        <v>14417</v>
      </c>
      <c r="K476" s="535">
        <f t="shared" si="103"/>
        <v>28000</v>
      </c>
      <c r="L476" s="535">
        <f t="shared" si="103"/>
        <v>707611</v>
      </c>
      <c r="M476" s="535" t="e">
        <f>'03'!#REF!+'04'!#REF!</f>
        <v>#REF!</v>
      </c>
      <c r="N476" s="535" t="e">
        <f>C476-M476</f>
        <v>#REF!</v>
      </c>
      <c r="O476" s="535" t="e">
        <f>'07'!#REF!</f>
        <v>#REF!</v>
      </c>
      <c r="P476" s="535" t="e">
        <f>C476-O476</f>
        <v>#REF!</v>
      </c>
    </row>
    <row r="477" spans="1:16" ht="24.75" customHeight="1" hidden="1">
      <c r="A477" s="536">
        <v>1</v>
      </c>
      <c r="B477" s="537" t="s">
        <v>128</v>
      </c>
      <c r="C477" s="535">
        <f>D477+K477+L477</f>
        <v>642794</v>
      </c>
      <c r="D477" s="535">
        <f>E477+F477+G477+H477+I477+J477</f>
        <v>146594</v>
      </c>
      <c r="E477" s="538">
        <v>52394</v>
      </c>
      <c r="F477" s="538"/>
      <c r="G477" s="538">
        <v>33200</v>
      </c>
      <c r="H477" s="538"/>
      <c r="I477" s="538">
        <v>61000</v>
      </c>
      <c r="J477" s="538"/>
      <c r="K477" s="538"/>
      <c r="L477" s="538">
        <v>496200</v>
      </c>
      <c r="M477" s="538" t="e">
        <f>'03'!#REF!+'04'!#REF!</f>
        <v>#REF!</v>
      </c>
      <c r="N477" s="538" t="e">
        <f aca="true" t="shared" si="104" ref="N477:N491">C477-M477</f>
        <v>#REF!</v>
      </c>
      <c r="O477" s="538" t="e">
        <f>'07'!#REF!</f>
        <v>#REF!</v>
      </c>
      <c r="P477" s="538" t="e">
        <f aca="true" t="shared" si="105" ref="P477:P491">C477-O477</f>
        <v>#REF!</v>
      </c>
    </row>
    <row r="478" spans="1:16" ht="24.75" customHeight="1" hidden="1">
      <c r="A478" s="536">
        <v>2</v>
      </c>
      <c r="B478" s="537" t="s">
        <v>129</v>
      </c>
      <c r="C478" s="535">
        <f>D478+K478+L478</f>
        <v>279731</v>
      </c>
      <c r="D478" s="535">
        <f>E478+F478+G478+H478+I478+J478</f>
        <v>40320</v>
      </c>
      <c r="E478" s="538">
        <v>14847</v>
      </c>
      <c r="F478" s="538"/>
      <c r="G478" s="538"/>
      <c r="H478" s="538">
        <v>8506</v>
      </c>
      <c r="I478" s="538">
        <v>2550</v>
      </c>
      <c r="J478" s="538">
        <v>14417</v>
      </c>
      <c r="K478" s="538">
        <v>28000</v>
      </c>
      <c r="L478" s="538">
        <v>211411</v>
      </c>
      <c r="M478" s="538" t="e">
        <f>'03'!#REF!+'04'!#REF!</f>
        <v>#REF!</v>
      </c>
      <c r="N478" s="538" t="e">
        <f t="shared" si="104"/>
        <v>#REF!</v>
      </c>
      <c r="O478" s="538" t="e">
        <f>'07'!#REF!</f>
        <v>#REF!</v>
      </c>
      <c r="P478" s="538" t="e">
        <f t="shared" si="105"/>
        <v>#REF!</v>
      </c>
    </row>
    <row r="479" spans="1:16" ht="24.75" customHeight="1" hidden="1">
      <c r="A479" s="540" t="s">
        <v>1</v>
      </c>
      <c r="B479" s="541" t="s">
        <v>130</v>
      </c>
      <c r="C479" s="535">
        <f>D479+K479+L479</f>
        <v>950</v>
      </c>
      <c r="D479" s="535">
        <f>E479+F479+G479+H479+I479+J479</f>
        <v>950</v>
      </c>
      <c r="E479" s="538">
        <v>650</v>
      </c>
      <c r="F479" s="538"/>
      <c r="G479" s="538"/>
      <c r="H479" s="538"/>
      <c r="I479" s="538">
        <v>300</v>
      </c>
      <c r="J479" s="538"/>
      <c r="K479" s="538"/>
      <c r="L479" s="538"/>
      <c r="M479" s="538" t="e">
        <f>'03'!#REF!+'04'!#REF!</f>
        <v>#REF!</v>
      </c>
      <c r="N479" s="538" t="e">
        <f t="shared" si="104"/>
        <v>#REF!</v>
      </c>
      <c r="O479" s="538" t="e">
        <f>'07'!#REF!</f>
        <v>#REF!</v>
      </c>
      <c r="P479" s="538" t="e">
        <f t="shared" si="105"/>
        <v>#REF!</v>
      </c>
    </row>
    <row r="480" spans="1:16" ht="24.75" customHeight="1" hidden="1">
      <c r="A480" s="540" t="s">
        <v>9</v>
      </c>
      <c r="B480" s="541" t="s">
        <v>131</v>
      </c>
      <c r="C480" s="535">
        <f>D480+K480+L480</f>
        <v>0</v>
      </c>
      <c r="D480" s="535">
        <f>E480+F480+G480+H480+I480+J480</f>
        <v>0</v>
      </c>
      <c r="E480" s="538"/>
      <c r="F480" s="538"/>
      <c r="G480" s="538"/>
      <c r="H480" s="538"/>
      <c r="I480" s="538"/>
      <c r="J480" s="538"/>
      <c r="K480" s="538"/>
      <c r="L480" s="538"/>
      <c r="M480" s="538" t="e">
        <f>'03'!#REF!+'04'!#REF!</f>
        <v>#REF!</v>
      </c>
      <c r="N480" s="538" t="e">
        <f t="shared" si="104"/>
        <v>#REF!</v>
      </c>
      <c r="O480" s="538" t="e">
        <f>'07'!#REF!</f>
        <v>#REF!</v>
      </c>
      <c r="P480" s="538" t="e">
        <f t="shared" si="105"/>
        <v>#REF!</v>
      </c>
    </row>
    <row r="481" spans="1:16" ht="24.75" customHeight="1" hidden="1">
      <c r="A481" s="540" t="s">
        <v>132</v>
      </c>
      <c r="B481" s="541" t="s">
        <v>133</v>
      </c>
      <c r="C481" s="535">
        <f>C482+C491</f>
        <v>921575</v>
      </c>
      <c r="D481" s="535">
        <f aca="true" t="shared" si="106" ref="D481:L481">D482+D491</f>
        <v>185964</v>
      </c>
      <c r="E481" s="535">
        <f t="shared" si="106"/>
        <v>66591</v>
      </c>
      <c r="F481" s="535">
        <f t="shared" si="106"/>
        <v>0</v>
      </c>
      <c r="G481" s="535">
        <f t="shared" si="106"/>
        <v>33200</v>
      </c>
      <c r="H481" s="535">
        <f t="shared" si="106"/>
        <v>8506</v>
      </c>
      <c r="I481" s="535">
        <f t="shared" si="106"/>
        <v>63250</v>
      </c>
      <c r="J481" s="535">
        <f t="shared" si="106"/>
        <v>14417</v>
      </c>
      <c r="K481" s="535">
        <f t="shared" si="106"/>
        <v>28000</v>
      </c>
      <c r="L481" s="535">
        <f t="shared" si="106"/>
        <v>707611</v>
      </c>
      <c r="M481" s="535" t="e">
        <f>'03'!#REF!+'04'!#REF!</f>
        <v>#REF!</v>
      </c>
      <c r="N481" s="535" t="e">
        <f t="shared" si="104"/>
        <v>#REF!</v>
      </c>
      <c r="O481" s="535" t="e">
        <f>'07'!#REF!</f>
        <v>#REF!</v>
      </c>
      <c r="P481" s="535" t="e">
        <f t="shared" si="105"/>
        <v>#REF!</v>
      </c>
    </row>
    <row r="482" spans="1:16" ht="24.75" customHeight="1" hidden="1">
      <c r="A482" s="540" t="s">
        <v>51</v>
      </c>
      <c r="B482" s="542" t="s">
        <v>134</v>
      </c>
      <c r="C482" s="535">
        <f>SUM(C483:C490)</f>
        <v>798931</v>
      </c>
      <c r="D482" s="535">
        <f aca="true" t="shared" si="107" ref="D482:L482">SUM(D483:D490)</f>
        <v>63320</v>
      </c>
      <c r="E482" s="535">
        <f t="shared" si="107"/>
        <v>40397</v>
      </c>
      <c r="F482" s="535">
        <f t="shared" si="107"/>
        <v>0</v>
      </c>
      <c r="G482" s="535">
        <f t="shared" si="107"/>
        <v>0</v>
      </c>
      <c r="H482" s="535">
        <f t="shared" si="107"/>
        <v>8506</v>
      </c>
      <c r="I482" s="535">
        <f t="shared" si="107"/>
        <v>0</v>
      </c>
      <c r="J482" s="535">
        <f t="shared" si="107"/>
        <v>14417</v>
      </c>
      <c r="K482" s="535">
        <f t="shared" si="107"/>
        <v>28000</v>
      </c>
      <c r="L482" s="535">
        <f t="shared" si="107"/>
        <v>707611</v>
      </c>
      <c r="M482" s="535" t="e">
        <f>'03'!#REF!+'04'!#REF!</f>
        <v>#REF!</v>
      </c>
      <c r="N482" s="535" t="e">
        <f t="shared" si="104"/>
        <v>#REF!</v>
      </c>
      <c r="O482" s="535" t="e">
        <f>'07'!#REF!</f>
        <v>#REF!</v>
      </c>
      <c r="P482" s="535" t="e">
        <f t="shared" si="105"/>
        <v>#REF!</v>
      </c>
    </row>
    <row r="483" spans="1:16" ht="24.75" customHeight="1" hidden="1">
      <c r="A483" s="536" t="s">
        <v>53</v>
      </c>
      <c r="B483" s="537" t="s">
        <v>135</v>
      </c>
      <c r="C483" s="535">
        <f aca="true" t="shared" si="108" ref="C483:C491">D483+K483+L483</f>
        <v>98600</v>
      </c>
      <c r="D483" s="535">
        <f aca="true" t="shared" si="109" ref="D483:D491">E483+F483+G483+H483+I483+J483</f>
        <v>34320</v>
      </c>
      <c r="E483" s="538">
        <v>11397</v>
      </c>
      <c r="F483" s="538"/>
      <c r="G483" s="538"/>
      <c r="H483" s="538">
        <v>8506</v>
      </c>
      <c r="I483" s="538"/>
      <c r="J483" s="538">
        <v>14417</v>
      </c>
      <c r="K483" s="538">
        <v>28000</v>
      </c>
      <c r="L483" s="538">
        <v>36280</v>
      </c>
      <c r="M483" s="538" t="e">
        <f>'03'!#REF!+'04'!#REF!</f>
        <v>#REF!</v>
      </c>
      <c r="N483" s="538" t="e">
        <f t="shared" si="104"/>
        <v>#REF!</v>
      </c>
      <c r="O483" s="538" t="e">
        <f>'07'!#REF!</f>
        <v>#REF!</v>
      </c>
      <c r="P483" s="538" t="e">
        <f t="shared" si="105"/>
        <v>#REF!</v>
      </c>
    </row>
    <row r="484" spans="1:16" ht="24.75" customHeight="1" hidden="1">
      <c r="A484" s="536" t="s">
        <v>54</v>
      </c>
      <c r="B484" s="537" t="s">
        <v>136</v>
      </c>
      <c r="C484" s="535">
        <f t="shared" si="108"/>
        <v>0</v>
      </c>
      <c r="D484" s="535">
        <f t="shared" si="109"/>
        <v>0</v>
      </c>
      <c r="E484" s="538"/>
      <c r="F484" s="538"/>
      <c r="G484" s="538"/>
      <c r="H484" s="538"/>
      <c r="I484" s="538"/>
      <c r="J484" s="538"/>
      <c r="K484" s="538"/>
      <c r="L484" s="538"/>
      <c r="M484" s="538" t="e">
        <f>'03'!#REF!+'04'!#REF!</f>
        <v>#REF!</v>
      </c>
      <c r="N484" s="538" t="e">
        <f t="shared" si="104"/>
        <v>#REF!</v>
      </c>
      <c r="O484" s="538" t="e">
        <f>'07'!#REF!</f>
        <v>#REF!</v>
      </c>
      <c r="P484" s="538" t="e">
        <f t="shared" si="105"/>
        <v>#REF!</v>
      </c>
    </row>
    <row r="485" spans="1:16" ht="24.75" customHeight="1" hidden="1">
      <c r="A485" s="536" t="s">
        <v>137</v>
      </c>
      <c r="B485" s="537" t="s">
        <v>196</v>
      </c>
      <c r="C485" s="535">
        <f t="shared" si="108"/>
        <v>0</v>
      </c>
      <c r="D485" s="535">
        <f t="shared" si="109"/>
        <v>0</v>
      </c>
      <c r="E485" s="538"/>
      <c r="F485" s="538"/>
      <c r="G485" s="538"/>
      <c r="H485" s="538"/>
      <c r="I485" s="538"/>
      <c r="J485" s="538"/>
      <c r="K485" s="538"/>
      <c r="L485" s="538"/>
      <c r="M485" s="538" t="e">
        <f>'03'!#REF!</f>
        <v>#REF!</v>
      </c>
      <c r="N485" s="538" t="e">
        <f t="shared" si="104"/>
        <v>#REF!</v>
      </c>
      <c r="O485" s="538" t="e">
        <f>'07'!#REF!</f>
        <v>#REF!</v>
      </c>
      <c r="P485" s="538" t="e">
        <f t="shared" si="105"/>
        <v>#REF!</v>
      </c>
    </row>
    <row r="486" spans="1:16" ht="24.75" customHeight="1" hidden="1">
      <c r="A486" s="536" t="s">
        <v>139</v>
      </c>
      <c r="B486" s="537" t="s">
        <v>138</v>
      </c>
      <c r="C486" s="535">
        <f t="shared" si="108"/>
        <v>236331</v>
      </c>
      <c r="D486" s="535">
        <f t="shared" si="109"/>
        <v>29000</v>
      </c>
      <c r="E486" s="538">
        <v>29000</v>
      </c>
      <c r="F486" s="538"/>
      <c r="G486" s="538"/>
      <c r="H486" s="538"/>
      <c r="I486" s="538"/>
      <c r="J486" s="538"/>
      <c r="K486" s="538"/>
      <c r="L486" s="538">
        <v>207331</v>
      </c>
      <c r="M486" s="538" t="e">
        <f>'03'!#REF!+'04'!#REF!</f>
        <v>#REF!</v>
      </c>
      <c r="N486" s="538" t="e">
        <f t="shared" si="104"/>
        <v>#REF!</v>
      </c>
      <c r="O486" s="538" t="e">
        <f>'07'!#REF!</f>
        <v>#REF!</v>
      </c>
      <c r="P486" s="538" t="e">
        <f t="shared" si="105"/>
        <v>#REF!</v>
      </c>
    </row>
    <row r="487" spans="1:16" ht="24.75" customHeight="1" hidden="1">
      <c r="A487" s="536" t="s">
        <v>141</v>
      </c>
      <c r="B487" s="537" t="s">
        <v>140</v>
      </c>
      <c r="C487" s="535">
        <f t="shared" si="108"/>
        <v>464000</v>
      </c>
      <c r="D487" s="535">
        <f t="shared" si="109"/>
        <v>0</v>
      </c>
      <c r="E487" s="538"/>
      <c r="F487" s="538"/>
      <c r="G487" s="538"/>
      <c r="H487" s="538"/>
      <c r="I487" s="538"/>
      <c r="J487" s="538"/>
      <c r="K487" s="538"/>
      <c r="L487" s="538">
        <v>464000</v>
      </c>
      <c r="M487" s="538" t="e">
        <f>'03'!#REF!+'04'!#REF!</f>
        <v>#REF!</v>
      </c>
      <c r="N487" s="538" t="e">
        <f t="shared" si="104"/>
        <v>#REF!</v>
      </c>
      <c r="O487" s="538" t="e">
        <f>'07'!#REF!</f>
        <v>#REF!</v>
      </c>
      <c r="P487" s="538" t="e">
        <f t="shared" si="105"/>
        <v>#REF!</v>
      </c>
    </row>
    <row r="488" spans="1:16" ht="24.75" customHeight="1" hidden="1">
      <c r="A488" s="536" t="s">
        <v>143</v>
      </c>
      <c r="B488" s="537" t="s">
        <v>142</v>
      </c>
      <c r="C488" s="535">
        <f t="shared" si="108"/>
        <v>0</v>
      </c>
      <c r="D488" s="535">
        <f t="shared" si="109"/>
        <v>0</v>
      </c>
      <c r="E488" s="538"/>
      <c r="F488" s="538"/>
      <c r="G488" s="538"/>
      <c r="H488" s="538"/>
      <c r="I488" s="538"/>
      <c r="J488" s="538"/>
      <c r="K488" s="538"/>
      <c r="L488" s="538"/>
      <c r="M488" s="538" t="e">
        <f>'03'!#REF!+'04'!#REF!</f>
        <v>#REF!</v>
      </c>
      <c r="N488" s="538" t="e">
        <f t="shared" si="104"/>
        <v>#REF!</v>
      </c>
      <c r="O488" s="538" t="e">
        <f>'07'!#REF!</f>
        <v>#REF!</v>
      </c>
      <c r="P488" s="538" t="e">
        <f t="shared" si="105"/>
        <v>#REF!</v>
      </c>
    </row>
    <row r="489" spans="1:16" ht="24.75" customHeight="1" hidden="1">
      <c r="A489" s="536" t="s">
        <v>145</v>
      </c>
      <c r="B489" s="543" t="s">
        <v>144</v>
      </c>
      <c r="C489" s="535">
        <f t="shared" si="108"/>
        <v>0</v>
      </c>
      <c r="D489" s="535">
        <f t="shared" si="109"/>
        <v>0</v>
      </c>
      <c r="E489" s="538"/>
      <c r="F489" s="538"/>
      <c r="G489" s="538"/>
      <c r="H489" s="538"/>
      <c r="I489" s="538"/>
      <c r="J489" s="538"/>
      <c r="K489" s="538"/>
      <c r="L489" s="538"/>
      <c r="M489" s="538" t="e">
        <f>'03'!#REF!+'04'!#REF!</f>
        <v>#REF!</v>
      </c>
      <c r="N489" s="538" t="e">
        <f t="shared" si="104"/>
        <v>#REF!</v>
      </c>
      <c r="O489" s="538" t="e">
        <f>'07'!#REF!</f>
        <v>#REF!</v>
      </c>
      <c r="P489" s="538" t="e">
        <f t="shared" si="105"/>
        <v>#REF!</v>
      </c>
    </row>
    <row r="490" spans="1:16" ht="24.75" customHeight="1" hidden="1">
      <c r="A490" s="536" t="s">
        <v>180</v>
      </c>
      <c r="B490" s="537" t="s">
        <v>146</v>
      </c>
      <c r="C490" s="535">
        <f t="shared" si="108"/>
        <v>0</v>
      </c>
      <c r="D490" s="535">
        <f t="shared" si="109"/>
        <v>0</v>
      </c>
      <c r="E490" s="538"/>
      <c r="F490" s="538"/>
      <c r="G490" s="538"/>
      <c r="H490" s="538"/>
      <c r="I490" s="538"/>
      <c r="J490" s="538"/>
      <c r="K490" s="538"/>
      <c r="L490" s="538"/>
      <c r="M490" s="538" t="e">
        <f>'03'!#REF!+'04'!#REF!</f>
        <v>#REF!</v>
      </c>
      <c r="N490" s="538" t="e">
        <f t="shared" si="104"/>
        <v>#REF!</v>
      </c>
      <c r="O490" s="538" t="e">
        <f>'07'!#REF!</f>
        <v>#REF!</v>
      </c>
      <c r="P490" s="538" t="e">
        <f t="shared" si="105"/>
        <v>#REF!</v>
      </c>
    </row>
    <row r="491" spans="1:16" ht="24.75" customHeight="1" hidden="1">
      <c r="A491" s="540" t="s">
        <v>52</v>
      </c>
      <c r="B491" s="541" t="s">
        <v>147</v>
      </c>
      <c r="C491" s="535">
        <f t="shared" si="108"/>
        <v>122644</v>
      </c>
      <c r="D491" s="535">
        <f t="shared" si="109"/>
        <v>122644</v>
      </c>
      <c r="E491" s="538">
        <v>26194</v>
      </c>
      <c r="F491" s="538"/>
      <c r="G491" s="538">
        <v>33200</v>
      </c>
      <c r="H491" s="538"/>
      <c r="I491" s="538">
        <v>63250</v>
      </c>
      <c r="J491" s="538"/>
      <c r="K491" s="538"/>
      <c r="L491" s="538"/>
      <c r="M491" s="535" t="e">
        <f>'03'!#REF!+'04'!#REF!</f>
        <v>#REF!</v>
      </c>
      <c r="N491" s="535" t="e">
        <f t="shared" si="104"/>
        <v>#REF!</v>
      </c>
      <c r="O491" s="535" t="e">
        <f>'07'!#REF!</f>
        <v>#REF!</v>
      </c>
      <c r="P491" s="535" t="e">
        <f t="shared" si="105"/>
        <v>#REF!</v>
      </c>
    </row>
    <row r="492" spans="1:16" ht="24.75" customHeight="1" hidden="1">
      <c r="A492" s="544" t="s">
        <v>72</v>
      </c>
      <c r="B492" s="545" t="s">
        <v>208</v>
      </c>
      <c r="C492" s="568">
        <f>(C483+C484+C485)/C482</f>
        <v>0.12341491317773375</v>
      </c>
      <c r="D492" s="569">
        <f aca="true" t="shared" si="110" ref="D492:L492">(D483+D484+D485)/D482</f>
        <v>0.542008843967151</v>
      </c>
      <c r="E492" s="570">
        <f t="shared" si="110"/>
        <v>0.28212491026561376</v>
      </c>
      <c r="F492" s="570" t="e">
        <f t="shared" si="110"/>
        <v>#DIV/0!</v>
      </c>
      <c r="G492" s="570" t="e">
        <f t="shared" si="110"/>
        <v>#DIV/0!</v>
      </c>
      <c r="H492" s="570">
        <f t="shared" si="110"/>
        <v>1</v>
      </c>
      <c r="I492" s="570" t="e">
        <f t="shared" si="110"/>
        <v>#DIV/0!</v>
      </c>
      <c r="J492" s="570">
        <f t="shared" si="110"/>
        <v>1</v>
      </c>
      <c r="K492" s="570">
        <f t="shared" si="110"/>
        <v>1</v>
      </c>
      <c r="L492" s="570">
        <f t="shared" si="110"/>
        <v>0.05127110799577734</v>
      </c>
      <c r="M492" s="417"/>
      <c r="N492" s="546"/>
      <c r="O492" s="546"/>
      <c r="P492" s="546"/>
    </row>
    <row r="493" spans="1:16" ht="17.25" hidden="1">
      <c r="A493" s="1200" t="s">
        <v>492</v>
      </c>
      <c r="B493" s="1200"/>
      <c r="C493" s="538">
        <f>C476-C479-C480-C481</f>
        <v>0</v>
      </c>
      <c r="D493" s="538">
        <f aca="true" t="shared" si="111" ref="D493:L493">D476-D479-D480-D481</f>
        <v>0</v>
      </c>
      <c r="E493" s="538">
        <f t="shared" si="111"/>
        <v>0</v>
      </c>
      <c r="F493" s="538">
        <f t="shared" si="111"/>
        <v>0</v>
      </c>
      <c r="G493" s="538">
        <f t="shared" si="111"/>
        <v>0</v>
      </c>
      <c r="H493" s="538">
        <f t="shared" si="111"/>
        <v>0</v>
      </c>
      <c r="I493" s="538">
        <f t="shared" si="111"/>
        <v>0</v>
      </c>
      <c r="J493" s="538">
        <f t="shared" si="111"/>
        <v>0</v>
      </c>
      <c r="K493" s="538">
        <f t="shared" si="111"/>
        <v>0</v>
      </c>
      <c r="L493" s="538">
        <f t="shared" si="111"/>
        <v>0</v>
      </c>
      <c r="M493" s="417"/>
      <c r="N493" s="546"/>
      <c r="O493" s="546"/>
      <c r="P493" s="546"/>
    </row>
    <row r="494" spans="1:16" ht="17.25" hidden="1">
      <c r="A494" s="1195" t="s">
        <v>493</v>
      </c>
      <c r="B494" s="1195"/>
      <c r="C494" s="538">
        <f>C481-C482-C491</f>
        <v>0</v>
      </c>
      <c r="D494" s="538">
        <f aca="true" t="shared" si="112" ref="D494:L494">D481-D482-D491</f>
        <v>0</v>
      </c>
      <c r="E494" s="538">
        <f t="shared" si="112"/>
        <v>0</v>
      </c>
      <c r="F494" s="538">
        <f t="shared" si="112"/>
        <v>0</v>
      </c>
      <c r="G494" s="538">
        <f t="shared" si="112"/>
        <v>0</v>
      </c>
      <c r="H494" s="538">
        <f t="shared" si="112"/>
        <v>0</v>
      </c>
      <c r="I494" s="538">
        <f t="shared" si="112"/>
        <v>0</v>
      </c>
      <c r="J494" s="538">
        <f t="shared" si="112"/>
        <v>0</v>
      </c>
      <c r="K494" s="538">
        <f t="shared" si="112"/>
        <v>0</v>
      </c>
      <c r="L494" s="538">
        <f t="shared" si="112"/>
        <v>0</v>
      </c>
      <c r="M494" s="417"/>
      <c r="N494" s="546"/>
      <c r="O494" s="546"/>
      <c r="P494" s="546"/>
    </row>
    <row r="495" spans="1:16" ht="18.75" hidden="1">
      <c r="A495" s="520"/>
      <c r="B495" s="571" t="s">
        <v>512</v>
      </c>
      <c r="C495" s="571"/>
      <c r="D495" s="572"/>
      <c r="E495" s="572"/>
      <c r="F495" s="572"/>
      <c r="G495" s="1192" t="s">
        <v>512</v>
      </c>
      <c r="H495" s="1192"/>
      <c r="I495" s="1192"/>
      <c r="J495" s="1192"/>
      <c r="K495" s="1192"/>
      <c r="L495" s="1192"/>
      <c r="M495" s="523"/>
      <c r="N495" s="523"/>
      <c r="O495" s="523"/>
      <c r="P495" s="523"/>
    </row>
    <row r="496" spans="1:16" ht="18.75" hidden="1">
      <c r="A496" s="1193" t="s">
        <v>4</v>
      </c>
      <c r="B496" s="1193"/>
      <c r="C496" s="1193"/>
      <c r="D496" s="1193"/>
      <c r="E496" s="572"/>
      <c r="F496" s="572"/>
      <c r="G496" s="573"/>
      <c r="H496" s="1194" t="s">
        <v>513</v>
      </c>
      <c r="I496" s="1194"/>
      <c r="J496" s="1194"/>
      <c r="K496" s="1194"/>
      <c r="L496" s="1194"/>
      <c r="M496" s="523"/>
      <c r="N496" s="523"/>
      <c r="O496" s="523"/>
      <c r="P496" s="523"/>
    </row>
    <row r="497" ht="15" hidden="1"/>
    <row r="498" ht="15" hidden="1"/>
    <row r="499" ht="15" hidden="1"/>
    <row r="500" ht="15" hidden="1"/>
    <row r="501" ht="15" hidden="1"/>
    <row r="502" ht="15" hidden="1"/>
    <row r="503" ht="15" hidden="1"/>
    <row r="504" ht="15" hidden="1"/>
    <row r="505" ht="15" hidden="1"/>
    <row r="506" ht="15" hidden="1"/>
    <row r="507" ht="15" hidden="1"/>
    <row r="508" ht="15" hidden="1"/>
    <row r="509" spans="1:13" ht="16.5" hidden="1">
      <c r="A509" s="1176" t="s">
        <v>33</v>
      </c>
      <c r="B509" s="1177"/>
      <c r="C509" s="560"/>
      <c r="D509" s="1178" t="s">
        <v>75</v>
      </c>
      <c r="E509" s="1178"/>
      <c r="F509" s="1178"/>
      <c r="G509" s="1178"/>
      <c r="H509" s="1178"/>
      <c r="I509" s="1178"/>
      <c r="J509" s="1178"/>
      <c r="K509" s="1179"/>
      <c r="L509" s="1179"/>
      <c r="M509" s="523"/>
    </row>
    <row r="510" spans="1:13" ht="16.5" hidden="1">
      <c r="A510" s="1149" t="s">
        <v>336</v>
      </c>
      <c r="B510" s="1149"/>
      <c r="C510" s="1149"/>
      <c r="D510" s="1178" t="s">
        <v>209</v>
      </c>
      <c r="E510" s="1178"/>
      <c r="F510" s="1178"/>
      <c r="G510" s="1178"/>
      <c r="H510" s="1178"/>
      <c r="I510" s="1178"/>
      <c r="J510" s="1178"/>
      <c r="K510" s="1196" t="s">
        <v>510</v>
      </c>
      <c r="L510" s="1196"/>
      <c r="M510" s="520"/>
    </row>
    <row r="511" spans="1:13" ht="16.5" hidden="1">
      <c r="A511" s="1149" t="s">
        <v>337</v>
      </c>
      <c r="B511" s="1149"/>
      <c r="C511" s="407"/>
      <c r="D511" s="1197" t="s">
        <v>546</v>
      </c>
      <c r="E511" s="1197"/>
      <c r="F511" s="1197"/>
      <c r="G511" s="1197"/>
      <c r="H511" s="1197"/>
      <c r="I511" s="1197"/>
      <c r="J511" s="1197"/>
      <c r="K511" s="1179"/>
      <c r="L511" s="1179"/>
      <c r="M511" s="523"/>
    </row>
    <row r="512" spans="1:13" ht="15.75" hidden="1">
      <c r="A512" s="421" t="s">
        <v>115</v>
      </c>
      <c r="B512" s="421"/>
      <c r="C512" s="413"/>
      <c r="D512" s="561"/>
      <c r="E512" s="561"/>
      <c r="F512" s="562"/>
      <c r="G512" s="562"/>
      <c r="H512" s="562"/>
      <c r="I512" s="562"/>
      <c r="J512" s="562"/>
      <c r="K512" s="1201"/>
      <c r="L512" s="1201"/>
      <c r="M512" s="520"/>
    </row>
    <row r="513" spans="1:13" ht="15.75" hidden="1">
      <c r="A513" s="561"/>
      <c r="B513" s="561" t="s">
        <v>90</v>
      </c>
      <c r="C513" s="561"/>
      <c r="D513" s="561"/>
      <c r="E513" s="561"/>
      <c r="F513" s="561"/>
      <c r="G513" s="561"/>
      <c r="H513" s="561"/>
      <c r="I513" s="561"/>
      <c r="J513" s="561"/>
      <c r="K513" s="1182"/>
      <c r="L513" s="1182"/>
      <c r="M513" s="520"/>
    </row>
    <row r="514" spans="1:13" ht="15.75" hidden="1">
      <c r="A514" s="814" t="s">
        <v>67</v>
      </c>
      <c r="B514" s="815"/>
      <c r="C514" s="1180" t="s">
        <v>38</v>
      </c>
      <c r="D514" s="1186" t="s">
        <v>332</v>
      </c>
      <c r="E514" s="1186"/>
      <c r="F514" s="1186"/>
      <c r="G514" s="1186"/>
      <c r="H514" s="1186"/>
      <c r="I514" s="1186"/>
      <c r="J514" s="1186"/>
      <c r="K514" s="1186"/>
      <c r="L514" s="1186"/>
      <c r="M514" s="523"/>
    </row>
    <row r="515" spans="1:13" ht="15.75" hidden="1">
      <c r="A515" s="816"/>
      <c r="B515" s="817"/>
      <c r="C515" s="1180"/>
      <c r="D515" s="1187" t="s">
        <v>200</v>
      </c>
      <c r="E515" s="1188"/>
      <c r="F515" s="1188"/>
      <c r="G515" s="1188"/>
      <c r="H515" s="1188"/>
      <c r="I515" s="1188"/>
      <c r="J515" s="1189"/>
      <c r="K515" s="1173" t="s">
        <v>201</v>
      </c>
      <c r="L515" s="1173" t="s">
        <v>202</v>
      </c>
      <c r="M515" s="520"/>
    </row>
    <row r="516" spans="1:13" ht="15.75" hidden="1">
      <c r="A516" s="816"/>
      <c r="B516" s="817"/>
      <c r="C516" s="1180"/>
      <c r="D516" s="1181" t="s">
        <v>37</v>
      </c>
      <c r="E516" s="1183" t="s">
        <v>7</v>
      </c>
      <c r="F516" s="1184"/>
      <c r="G516" s="1184"/>
      <c r="H516" s="1184"/>
      <c r="I516" s="1184"/>
      <c r="J516" s="1185"/>
      <c r="K516" s="1190"/>
      <c r="L516" s="1174"/>
      <c r="M516" s="520"/>
    </row>
    <row r="517" spans="1:16" ht="15.75" hidden="1">
      <c r="A517" s="1198"/>
      <c r="B517" s="1199"/>
      <c r="C517" s="1180"/>
      <c r="D517" s="1181"/>
      <c r="E517" s="563" t="s">
        <v>203</v>
      </c>
      <c r="F517" s="563" t="s">
        <v>204</v>
      </c>
      <c r="G517" s="563" t="s">
        <v>205</v>
      </c>
      <c r="H517" s="563" t="s">
        <v>206</v>
      </c>
      <c r="I517" s="563" t="s">
        <v>338</v>
      </c>
      <c r="J517" s="563" t="s">
        <v>207</v>
      </c>
      <c r="K517" s="1191"/>
      <c r="L517" s="1175"/>
      <c r="M517" s="1170" t="s">
        <v>494</v>
      </c>
      <c r="N517" s="1170"/>
      <c r="O517" s="1170"/>
      <c r="P517" s="1170"/>
    </row>
    <row r="518" spans="1:16" ht="15" hidden="1">
      <c r="A518" s="1171" t="s">
        <v>6</v>
      </c>
      <c r="B518" s="1172"/>
      <c r="C518" s="564">
        <v>1</v>
      </c>
      <c r="D518" s="565">
        <v>2</v>
      </c>
      <c r="E518" s="564">
        <v>3</v>
      </c>
      <c r="F518" s="565">
        <v>4</v>
      </c>
      <c r="G518" s="564">
        <v>5</v>
      </c>
      <c r="H518" s="565">
        <v>6</v>
      </c>
      <c r="I518" s="564">
        <v>7</v>
      </c>
      <c r="J518" s="565">
        <v>8</v>
      </c>
      <c r="K518" s="564">
        <v>9</v>
      </c>
      <c r="L518" s="565">
        <v>10</v>
      </c>
      <c r="M518" s="566" t="s">
        <v>495</v>
      </c>
      <c r="N518" s="567" t="s">
        <v>498</v>
      </c>
      <c r="O518" s="567" t="s">
        <v>496</v>
      </c>
      <c r="P518" s="567" t="s">
        <v>497</v>
      </c>
    </row>
    <row r="519" spans="1:16" ht="24.75" customHeight="1" hidden="1">
      <c r="A519" s="533" t="s">
        <v>0</v>
      </c>
      <c r="B519" s="534" t="s">
        <v>127</v>
      </c>
      <c r="C519" s="535">
        <f>C520+C521</f>
        <v>1489506</v>
      </c>
      <c r="D519" s="535">
        <f aca="true" t="shared" si="113" ref="D519:L519">D520+D521</f>
        <v>1316506</v>
      </c>
      <c r="E519" s="535">
        <f t="shared" si="113"/>
        <v>194963</v>
      </c>
      <c r="F519" s="535">
        <f t="shared" si="113"/>
        <v>0</v>
      </c>
      <c r="G519" s="535">
        <f t="shared" si="113"/>
        <v>98361</v>
      </c>
      <c r="H519" s="535">
        <f t="shared" si="113"/>
        <v>1018454</v>
      </c>
      <c r="I519" s="535">
        <f t="shared" si="113"/>
        <v>0</v>
      </c>
      <c r="J519" s="535">
        <f t="shared" si="113"/>
        <v>4728</v>
      </c>
      <c r="K519" s="535">
        <f t="shared" si="113"/>
        <v>0</v>
      </c>
      <c r="L519" s="535">
        <f t="shared" si="113"/>
        <v>173000</v>
      </c>
      <c r="M519" s="535" t="e">
        <f>'03'!#REF!+'04'!#REF!</f>
        <v>#REF!</v>
      </c>
      <c r="N519" s="535" t="e">
        <f>C519-M519</f>
        <v>#REF!</v>
      </c>
      <c r="O519" s="535" t="e">
        <f>'07'!#REF!</f>
        <v>#REF!</v>
      </c>
      <c r="P519" s="535" t="e">
        <f>C519-O519</f>
        <v>#REF!</v>
      </c>
    </row>
    <row r="520" spans="1:16" ht="24.75" customHeight="1" hidden="1">
      <c r="A520" s="536">
        <v>1</v>
      </c>
      <c r="B520" s="537" t="s">
        <v>128</v>
      </c>
      <c r="C520" s="535">
        <f>D520+K520+L520</f>
        <v>1046387</v>
      </c>
      <c r="D520" s="535">
        <f>E520+F520+G520+H520+I520+J520</f>
        <v>1046387</v>
      </c>
      <c r="E520" s="538">
        <v>35026</v>
      </c>
      <c r="F520" s="538"/>
      <c r="G520" s="538">
        <v>37361</v>
      </c>
      <c r="H520" s="538">
        <v>974000</v>
      </c>
      <c r="I520" s="538"/>
      <c r="J520" s="538"/>
      <c r="K520" s="538"/>
      <c r="L520" s="538"/>
      <c r="M520" s="538" t="e">
        <f>'03'!#REF!+'04'!#REF!</f>
        <v>#REF!</v>
      </c>
      <c r="N520" s="538" t="e">
        <f aca="true" t="shared" si="114" ref="N520:N534">C520-M520</f>
        <v>#REF!</v>
      </c>
      <c r="O520" s="538" t="e">
        <f>'07'!#REF!</f>
        <v>#REF!</v>
      </c>
      <c r="P520" s="538" t="e">
        <f aca="true" t="shared" si="115" ref="P520:P534">C520-O520</f>
        <v>#REF!</v>
      </c>
    </row>
    <row r="521" spans="1:16" ht="24.75" customHeight="1" hidden="1">
      <c r="A521" s="536">
        <v>2</v>
      </c>
      <c r="B521" s="537" t="s">
        <v>129</v>
      </c>
      <c r="C521" s="535">
        <f>D521+K521+L521</f>
        <v>443119</v>
      </c>
      <c r="D521" s="535">
        <f>E521+F521+G521+H521+I521+J521</f>
        <v>270119</v>
      </c>
      <c r="E521" s="538">
        <v>159937</v>
      </c>
      <c r="F521" s="538">
        <v>0</v>
      </c>
      <c r="G521" s="538">
        <v>61000</v>
      </c>
      <c r="H521" s="538">
        <v>44454</v>
      </c>
      <c r="I521" s="538">
        <v>0</v>
      </c>
      <c r="J521" s="538">
        <v>4728</v>
      </c>
      <c r="K521" s="538">
        <v>0</v>
      </c>
      <c r="L521" s="538">
        <v>173000</v>
      </c>
      <c r="M521" s="538" t="e">
        <f>'03'!#REF!+'04'!#REF!</f>
        <v>#REF!</v>
      </c>
      <c r="N521" s="538" t="e">
        <f t="shared" si="114"/>
        <v>#REF!</v>
      </c>
      <c r="O521" s="538" t="e">
        <f>'07'!#REF!</f>
        <v>#REF!</v>
      </c>
      <c r="P521" s="538" t="e">
        <f t="shared" si="115"/>
        <v>#REF!</v>
      </c>
    </row>
    <row r="522" spans="1:16" ht="24.75" customHeight="1" hidden="1">
      <c r="A522" s="540" t="s">
        <v>1</v>
      </c>
      <c r="B522" s="541" t="s">
        <v>130</v>
      </c>
      <c r="C522" s="535">
        <f>D522+K522+L522</f>
        <v>21400</v>
      </c>
      <c r="D522" s="535">
        <f>E522+F522+G522+H522+I522+J522</f>
        <v>21400</v>
      </c>
      <c r="E522" s="538">
        <v>1400</v>
      </c>
      <c r="F522" s="538">
        <v>0</v>
      </c>
      <c r="G522" s="538">
        <v>20000</v>
      </c>
      <c r="H522" s="538">
        <v>0</v>
      </c>
      <c r="I522" s="538">
        <v>0</v>
      </c>
      <c r="J522" s="538">
        <v>0</v>
      </c>
      <c r="K522" s="538">
        <v>0</v>
      </c>
      <c r="L522" s="538">
        <v>0</v>
      </c>
      <c r="M522" s="538" t="e">
        <f>'03'!#REF!+'04'!#REF!</f>
        <v>#REF!</v>
      </c>
      <c r="N522" s="538" t="e">
        <f t="shared" si="114"/>
        <v>#REF!</v>
      </c>
      <c r="O522" s="538" t="e">
        <f>'07'!#REF!</f>
        <v>#REF!</v>
      </c>
      <c r="P522" s="538" t="e">
        <f t="shared" si="115"/>
        <v>#REF!</v>
      </c>
    </row>
    <row r="523" spans="1:16" ht="24.75" customHeight="1" hidden="1">
      <c r="A523" s="540" t="s">
        <v>9</v>
      </c>
      <c r="B523" s="541" t="s">
        <v>131</v>
      </c>
      <c r="C523" s="535">
        <f>D523+K523+L523</f>
        <v>0</v>
      </c>
      <c r="D523" s="535">
        <f>E523+F523+G523+H523+I523+J523</f>
        <v>0</v>
      </c>
      <c r="E523" s="538">
        <v>0</v>
      </c>
      <c r="F523" s="538">
        <v>0</v>
      </c>
      <c r="G523" s="538">
        <v>0</v>
      </c>
      <c r="H523" s="538">
        <v>0</v>
      </c>
      <c r="I523" s="538">
        <v>0</v>
      </c>
      <c r="J523" s="538">
        <v>0</v>
      </c>
      <c r="K523" s="538">
        <v>0</v>
      </c>
      <c r="L523" s="538">
        <v>0</v>
      </c>
      <c r="M523" s="538" t="e">
        <f>'03'!#REF!+'04'!#REF!</f>
        <v>#REF!</v>
      </c>
      <c r="N523" s="538" t="e">
        <f t="shared" si="114"/>
        <v>#REF!</v>
      </c>
      <c r="O523" s="538" t="e">
        <f>'07'!#REF!</f>
        <v>#REF!</v>
      </c>
      <c r="P523" s="538" t="e">
        <f t="shared" si="115"/>
        <v>#REF!</v>
      </c>
    </row>
    <row r="524" spans="1:16" ht="24.75" customHeight="1" hidden="1">
      <c r="A524" s="540" t="s">
        <v>132</v>
      </c>
      <c r="B524" s="541" t="s">
        <v>133</v>
      </c>
      <c r="C524" s="535">
        <f>C525+C534</f>
        <v>1468106</v>
      </c>
      <c r="D524" s="535">
        <f aca="true" t="shared" si="116" ref="D524:L524">D525+D534</f>
        <v>1295106</v>
      </c>
      <c r="E524" s="535">
        <f t="shared" si="116"/>
        <v>193563</v>
      </c>
      <c r="F524" s="535">
        <f t="shared" si="116"/>
        <v>0</v>
      </c>
      <c r="G524" s="535">
        <f t="shared" si="116"/>
        <v>78361</v>
      </c>
      <c r="H524" s="535">
        <f t="shared" si="116"/>
        <v>1018454</v>
      </c>
      <c r="I524" s="535">
        <f t="shared" si="116"/>
        <v>0</v>
      </c>
      <c r="J524" s="535">
        <f t="shared" si="116"/>
        <v>4728</v>
      </c>
      <c r="K524" s="535">
        <f t="shared" si="116"/>
        <v>0</v>
      </c>
      <c r="L524" s="535">
        <f t="shared" si="116"/>
        <v>173000</v>
      </c>
      <c r="M524" s="535" t="e">
        <f>'03'!#REF!+'04'!#REF!</f>
        <v>#REF!</v>
      </c>
      <c r="N524" s="535" t="e">
        <f t="shared" si="114"/>
        <v>#REF!</v>
      </c>
      <c r="O524" s="535" t="e">
        <f>'07'!#REF!</f>
        <v>#REF!</v>
      </c>
      <c r="P524" s="535" t="e">
        <f t="shared" si="115"/>
        <v>#REF!</v>
      </c>
    </row>
    <row r="525" spans="1:16" ht="24.75" customHeight="1" hidden="1">
      <c r="A525" s="540" t="s">
        <v>51</v>
      </c>
      <c r="B525" s="542" t="s">
        <v>134</v>
      </c>
      <c r="C525" s="535">
        <f>SUM(C526:C533)</f>
        <v>421719</v>
      </c>
      <c r="D525" s="535">
        <f aca="true" t="shared" si="117" ref="D525:L525">SUM(D526:D533)</f>
        <v>248719</v>
      </c>
      <c r="E525" s="535">
        <f t="shared" si="117"/>
        <v>158537</v>
      </c>
      <c r="F525" s="535">
        <f t="shared" si="117"/>
        <v>0</v>
      </c>
      <c r="G525" s="535">
        <f t="shared" si="117"/>
        <v>41000</v>
      </c>
      <c r="H525" s="535">
        <f t="shared" si="117"/>
        <v>44454</v>
      </c>
      <c r="I525" s="535">
        <f t="shared" si="117"/>
        <v>0</v>
      </c>
      <c r="J525" s="535">
        <f t="shared" si="117"/>
        <v>4728</v>
      </c>
      <c r="K525" s="535">
        <f t="shared" si="117"/>
        <v>0</v>
      </c>
      <c r="L525" s="535">
        <f t="shared" si="117"/>
        <v>173000</v>
      </c>
      <c r="M525" s="535" t="e">
        <f>'03'!#REF!+'04'!#REF!</f>
        <v>#REF!</v>
      </c>
      <c r="N525" s="535" t="e">
        <f t="shared" si="114"/>
        <v>#REF!</v>
      </c>
      <c r="O525" s="535" t="e">
        <f>'07'!#REF!</f>
        <v>#REF!</v>
      </c>
      <c r="P525" s="535" t="e">
        <f t="shared" si="115"/>
        <v>#REF!</v>
      </c>
    </row>
    <row r="526" spans="1:16" ht="24.75" customHeight="1" hidden="1">
      <c r="A526" s="536" t="s">
        <v>53</v>
      </c>
      <c r="B526" s="537" t="s">
        <v>135</v>
      </c>
      <c r="C526" s="535">
        <f aca="true" t="shared" si="118" ref="C526:C534">D526+K526+L526</f>
        <v>57757</v>
      </c>
      <c r="D526" s="535">
        <f aca="true" t="shared" si="119" ref="D526:D534">E526+F526+G526+H526+I526+J526</f>
        <v>57757</v>
      </c>
      <c r="E526" s="538">
        <v>4875</v>
      </c>
      <c r="F526" s="538">
        <v>0</v>
      </c>
      <c r="G526" s="538">
        <v>6700</v>
      </c>
      <c r="H526" s="538">
        <v>41454</v>
      </c>
      <c r="I526" s="538">
        <v>0</v>
      </c>
      <c r="J526" s="538">
        <v>4728</v>
      </c>
      <c r="K526" s="538">
        <v>0</v>
      </c>
      <c r="L526" s="538">
        <v>0</v>
      </c>
      <c r="M526" s="538" t="e">
        <f>'03'!#REF!+'04'!#REF!</f>
        <v>#REF!</v>
      </c>
      <c r="N526" s="538" t="e">
        <f t="shared" si="114"/>
        <v>#REF!</v>
      </c>
      <c r="O526" s="538" t="e">
        <f>'07'!#REF!</f>
        <v>#REF!</v>
      </c>
      <c r="P526" s="538" t="e">
        <f t="shared" si="115"/>
        <v>#REF!</v>
      </c>
    </row>
    <row r="527" spans="1:16" ht="24.75" customHeight="1" hidden="1">
      <c r="A527" s="536" t="s">
        <v>54</v>
      </c>
      <c r="B527" s="537" t="s">
        <v>136</v>
      </c>
      <c r="C527" s="535">
        <f t="shared" si="118"/>
        <v>0</v>
      </c>
      <c r="D527" s="535">
        <f t="shared" si="119"/>
        <v>0</v>
      </c>
      <c r="E527" s="538">
        <v>0</v>
      </c>
      <c r="F527" s="538">
        <v>0</v>
      </c>
      <c r="G527" s="538">
        <v>0</v>
      </c>
      <c r="H527" s="538">
        <v>0</v>
      </c>
      <c r="I527" s="538">
        <v>0</v>
      </c>
      <c r="J527" s="538">
        <v>0</v>
      </c>
      <c r="K527" s="538">
        <v>0</v>
      </c>
      <c r="L527" s="538">
        <v>0</v>
      </c>
      <c r="M527" s="538" t="e">
        <f>'03'!#REF!+'04'!#REF!</f>
        <v>#REF!</v>
      </c>
      <c r="N527" s="538" t="e">
        <f t="shared" si="114"/>
        <v>#REF!</v>
      </c>
      <c r="O527" s="538" t="e">
        <f>'07'!#REF!</f>
        <v>#REF!</v>
      </c>
      <c r="P527" s="538" t="e">
        <f t="shared" si="115"/>
        <v>#REF!</v>
      </c>
    </row>
    <row r="528" spans="1:16" ht="24.75" customHeight="1" hidden="1">
      <c r="A528" s="536" t="s">
        <v>137</v>
      </c>
      <c r="B528" s="537" t="s">
        <v>196</v>
      </c>
      <c r="C528" s="535">
        <f t="shared" si="118"/>
        <v>0</v>
      </c>
      <c r="D528" s="535">
        <f t="shared" si="119"/>
        <v>0</v>
      </c>
      <c r="E528" s="538">
        <v>0</v>
      </c>
      <c r="F528" s="538">
        <v>0</v>
      </c>
      <c r="G528" s="538">
        <v>0</v>
      </c>
      <c r="H528" s="538">
        <v>0</v>
      </c>
      <c r="I528" s="538">
        <v>0</v>
      </c>
      <c r="J528" s="538">
        <v>0</v>
      </c>
      <c r="K528" s="538">
        <v>0</v>
      </c>
      <c r="L528" s="538">
        <v>0</v>
      </c>
      <c r="M528" s="538" t="e">
        <f>'03'!#REF!</f>
        <v>#REF!</v>
      </c>
      <c r="N528" s="538" t="e">
        <f t="shared" si="114"/>
        <v>#REF!</v>
      </c>
      <c r="O528" s="538" t="e">
        <f>'07'!#REF!</f>
        <v>#REF!</v>
      </c>
      <c r="P528" s="538" t="e">
        <f t="shared" si="115"/>
        <v>#REF!</v>
      </c>
    </row>
    <row r="529" spans="1:16" ht="24.75" customHeight="1" hidden="1">
      <c r="A529" s="536" t="s">
        <v>139</v>
      </c>
      <c r="B529" s="537" t="s">
        <v>138</v>
      </c>
      <c r="C529" s="535">
        <f t="shared" si="118"/>
        <v>213822</v>
      </c>
      <c r="D529" s="535">
        <f t="shared" si="119"/>
        <v>40822</v>
      </c>
      <c r="E529" s="538">
        <v>3522</v>
      </c>
      <c r="F529" s="538">
        <v>0</v>
      </c>
      <c r="G529" s="538">
        <v>34300</v>
      </c>
      <c r="H529" s="538">
        <v>3000</v>
      </c>
      <c r="I529" s="538">
        <v>0</v>
      </c>
      <c r="J529" s="538">
        <v>0</v>
      </c>
      <c r="K529" s="538">
        <v>0</v>
      </c>
      <c r="L529" s="538">
        <v>173000</v>
      </c>
      <c r="M529" s="538" t="e">
        <f>'03'!#REF!+'04'!#REF!</f>
        <v>#REF!</v>
      </c>
      <c r="N529" s="538" t="e">
        <f t="shared" si="114"/>
        <v>#REF!</v>
      </c>
      <c r="O529" s="538" t="e">
        <f>'07'!#REF!</f>
        <v>#REF!</v>
      </c>
      <c r="P529" s="538" t="e">
        <f t="shared" si="115"/>
        <v>#REF!</v>
      </c>
    </row>
    <row r="530" spans="1:16" ht="24.75" customHeight="1" hidden="1">
      <c r="A530" s="536" t="s">
        <v>141</v>
      </c>
      <c r="B530" s="537" t="s">
        <v>140</v>
      </c>
      <c r="C530" s="535">
        <f t="shared" si="118"/>
        <v>0</v>
      </c>
      <c r="D530" s="535">
        <f t="shared" si="119"/>
        <v>0</v>
      </c>
      <c r="E530" s="538">
        <v>0</v>
      </c>
      <c r="F530" s="538">
        <v>0</v>
      </c>
      <c r="G530" s="538">
        <v>0</v>
      </c>
      <c r="H530" s="538">
        <v>0</v>
      </c>
      <c r="I530" s="538">
        <v>0</v>
      </c>
      <c r="J530" s="538">
        <v>0</v>
      </c>
      <c r="K530" s="538">
        <v>0</v>
      </c>
      <c r="L530" s="538">
        <v>0</v>
      </c>
      <c r="M530" s="538" t="e">
        <f>'03'!#REF!+'04'!#REF!</f>
        <v>#REF!</v>
      </c>
      <c r="N530" s="538" t="e">
        <f t="shared" si="114"/>
        <v>#REF!</v>
      </c>
      <c r="O530" s="538" t="e">
        <f>'07'!#REF!</f>
        <v>#REF!</v>
      </c>
      <c r="P530" s="538" t="e">
        <f t="shared" si="115"/>
        <v>#REF!</v>
      </c>
    </row>
    <row r="531" spans="1:16" ht="24.75" customHeight="1" hidden="1">
      <c r="A531" s="536" t="s">
        <v>143</v>
      </c>
      <c r="B531" s="537" t="s">
        <v>142</v>
      </c>
      <c r="C531" s="535">
        <f t="shared" si="118"/>
        <v>150140</v>
      </c>
      <c r="D531" s="535">
        <f t="shared" si="119"/>
        <v>150140</v>
      </c>
      <c r="E531" s="538">
        <v>150140</v>
      </c>
      <c r="F531" s="538">
        <v>0</v>
      </c>
      <c r="G531" s="538">
        <v>0</v>
      </c>
      <c r="H531" s="538">
        <v>0</v>
      </c>
      <c r="I531" s="538">
        <v>0</v>
      </c>
      <c r="J531" s="538">
        <v>0</v>
      </c>
      <c r="K531" s="538">
        <v>0</v>
      </c>
      <c r="L531" s="538">
        <v>0</v>
      </c>
      <c r="M531" s="538" t="e">
        <f>'03'!#REF!+'04'!#REF!</f>
        <v>#REF!</v>
      </c>
      <c r="N531" s="538" t="e">
        <f t="shared" si="114"/>
        <v>#REF!</v>
      </c>
      <c r="O531" s="538" t="e">
        <f>'07'!#REF!</f>
        <v>#REF!</v>
      </c>
      <c r="P531" s="538" t="e">
        <f t="shared" si="115"/>
        <v>#REF!</v>
      </c>
    </row>
    <row r="532" spans="1:16" ht="24.75" customHeight="1" hidden="1">
      <c r="A532" s="536" t="s">
        <v>145</v>
      </c>
      <c r="B532" s="543" t="s">
        <v>144</v>
      </c>
      <c r="C532" s="535">
        <f t="shared" si="118"/>
        <v>0</v>
      </c>
      <c r="D532" s="535">
        <f t="shared" si="119"/>
        <v>0</v>
      </c>
      <c r="E532" s="538">
        <v>0</v>
      </c>
      <c r="F532" s="538">
        <v>0</v>
      </c>
      <c r="G532" s="538">
        <v>0</v>
      </c>
      <c r="H532" s="538">
        <v>0</v>
      </c>
      <c r="I532" s="538">
        <v>0</v>
      </c>
      <c r="J532" s="538">
        <v>0</v>
      </c>
      <c r="K532" s="538">
        <v>0</v>
      </c>
      <c r="L532" s="538">
        <v>0</v>
      </c>
      <c r="M532" s="538" t="e">
        <f>'03'!#REF!+'04'!#REF!</f>
        <v>#REF!</v>
      </c>
      <c r="N532" s="538" t="e">
        <f t="shared" si="114"/>
        <v>#REF!</v>
      </c>
      <c r="O532" s="538" t="e">
        <f>'07'!#REF!</f>
        <v>#REF!</v>
      </c>
      <c r="P532" s="538" t="e">
        <f t="shared" si="115"/>
        <v>#REF!</v>
      </c>
    </row>
    <row r="533" spans="1:16" ht="24.75" customHeight="1" hidden="1">
      <c r="A533" s="536" t="s">
        <v>180</v>
      </c>
      <c r="B533" s="537" t="s">
        <v>146</v>
      </c>
      <c r="C533" s="535">
        <f t="shared" si="118"/>
        <v>0</v>
      </c>
      <c r="D533" s="535">
        <f t="shared" si="119"/>
        <v>0</v>
      </c>
      <c r="E533" s="538">
        <v>0</v>
      </c>
      <c r="F533" s="538">
        <v>0</v>
      </c>
      <c r="G533" s="538">
        <v>0</v>
      </c>
      <c r="H533" s="538">
        <v>0</v>
      </c>
      <c r="I533" s="538">
        <v>0</v>
      </c>
      <c r="J533" s="538">
        <v>0</v>
      </c>
      <c r="K533" s="538">
        <v>0</v>
      </c>
      <c r="L533" s="538">
        <v>0</v>
      </c>
      <c r="M533" s="538" t="e">
        <f>'03'!#REF!+'04'!#REF!</f>
        <v>#REF!</v>
      </c>
      <c r="N533" s="538" t="e">
        <f t="shared" si="114"/>
        <v>#REF!</v>
      </c>
      <c r="O533" s="538" t="e">
        <f>'07'!#REF!</f>
        <v>#REF!</v>
      </c>
      <c r="P533" s="538" t="e">
        <f t="shared" si="115"/>
        <v>#REF!</v>
      </c>
    </row>
    <row r="534" spans="1:16" ht="24.75" customHeight="1" hidden="1">
      <c r="A534" s="540" t="s">
        <v>52</v>
      </c>
      <c r="B534" s="541" t="s">
        <v>147</v>
      </c>
      <c r="C534" s="535">
        <f t="shared" si="118"/>
        <v>1046387</v>
      </c>
      <c r="D534" s="535">
        <f t="shared" si="119"/>
        <v>1046387</v>
      </c>
      <c r="E534" s="538">
        <v>35026</v>
      </c>
      <c r="F534" s="538">
        <v>0</v>
      </c>
      <c r="G534" s="538">
        <v>37361</v>
      </c>
      <c r="H534" s="538">
        <v>974000</v>
      </c>
      <c r="I534" s="538">
        <v>0</v>
      </c>
      <c r="J534" s="538">
        <v>0</v>
      </c>
      <c r="K534" s="538">
        <v>0</v>
      </c>
      <c r="L534" s="538">
        <v>0</v>
      </c>
      <c r="M534" s="535" t="e">
        <f>'03'!#REF!+'04'!#REF!</f>
        <v>#REF!</v>
      </c>
      <c r="N534" s="535" t="e">
        <f t="shared" si="114"/>
        <v>#REF!</v>
      </c>
      <c r="O534" s="535" t="e">
        <f>'07'!#REF!</f>
        <v>#REF!</v>
      </c>
      <c r="P534" s="535" t="e">
        <f t="shared" si="115"/>
        <v>#REF!</v>
      </c>
    </row>
    <row r="535" spans="1:16" ht="24.75" customHeight="1" hidden="1">
      <c r="A535" s="544" t="s">
        <v>72</v>
      </c>
      <c r="B535" s="545" t="s">
        <v>208</v>
      </c>
      <c r="C535" s="568">
        <f>(C526+C527+C528)/C525</f>
        <v>0.13695612481296787</v>
      </c>
      <c r="D535" s="569">
        <f aca="true" t="shared" si="120" ref="D535:L535">(D526+D527+D528)/D525</f>
        <v>0.2322178844398699</v>
      </c>
      <c r="E535" s="570">
        <f t="shared" si="120"/>
        <v>0.030749919577133415</v>
      </c>
      <c r="F535" s="570" t="e">
        <f t="shared" si="120"/>
        <v>#DIV/0!</v>
      </c>
      <c r="G535" s="570">
        <f t="shared" si="120"/>
        <v>0.16341463414634147</v>
      </c>
      <c r="H535" s="570">
        <f t="shared" si="120"/>
        <v>0.9325145093804832</v>
      </c>
      <c r="I535" s="570" t="e">
        <f t="shared" si="120"/>
        <v>#DIV/0!</v>
      </c>
      <c r="J535" s="570">
        <f t="shared" si="120"/>
        <v>1</v>
      </c>
      <c r="K535" s="570" t="e">
        <f t="shared" si="120"/>
        <v>#DIV/0!</v>
      </c>
      <c r="L535" s="570">
        <f t="shared" si="120"/>
        <v>0</v>
      </c>
      <c r="M535" s="417"/>
      <c r="N535" s="546"/>
      <c r="O535" s="546"/>
      <c r="P535" s="546"/>
    </row>
    <row r="536" spans="1:16" ht="17.25" hidden="1">
      <c r="A536" s="1200" t="s">
        <v>492</v>
      </c>
      <c r="B536" s="1200"/>
      <c r="C536" s="538">
        <f>C519-C522-C523-C524</f>
        <v>0</v>
      </c>
      <c r="D536" s="538">
        <f aca="true" t="shared" si="121" ref="D536:L536">D519-D522-D523-D524</f>
        <v>0</v>
      </c>
      <c r="E536" s="538">
        <f t="shared" si="121"/>
        <v>0</v>
      </c>
      <c r="F536" s="538">
        <f t="shared" si="121"/>
        <v>0</v>
      </c>
      <c r="G536" s="538">
        <f t="shared" si="121"/>
        <v>0</v>
      </c>
      <c r="H536" s="538">
        <f t="shared" si="121"/>
        <v>0</v>
      </c>
      <c r="I536" s="538">
        <f t="shared" si="121"/>
        <v>0</v>
      </c>
      <c r="J536" s="538">
        <f t="shared" si="121"/>
        <v>0</v>
      </c>
      <c r="K536" s="538">
        <f t="shared" si="121"/>
        <v>0</v>
      </c>
      <c r="L536" s="538">
        <f t="shared" si="121"/>
        <v>0</v>
      </c>
      <c r="M536" s="417"/>
      <c r="N536" s="546"/>
      <c r="O536" s="546"/>
      <c r="P536" s="546"/>
    </row>
    <row r="537" spans="1:16" ht="17.25" hidden="1">
      <c r="A537" s="1195" t="s">
        <v>493</v>
      </c>
      <c r="B537" s="1195"/>
      <c r="C537" s="538">
        <f>C524-C525-C534</f>
        <v>0</v>
      </c>
      <c r="D537" s="538">
        <f aca="true" t="shared" si="122" ref="D537:L537">D524-D525-D534</f>
        <v>0</v>
      </c>
      <c r="E537" s="538">
        <f t="shared" si="122"/>
        <v>0</v>
      </c>
      <c r="F537" s="538">
        <f t="shared" si="122"/>
        <v>0</v>
      </c>
      <c r="G537" s="538">
        <f t="shared" si="122"/>
        <v>0</v>
      </c>
      <c r="H537" s="538">
        <f t="shared" si="122"/>
        <v>0</v>
      </c>
      <c r="I537" s="538">
        <f t="shared" si="122"/>
        <v>0</v>
      </c>
      <c r="J537" s="538">
        <f t="shared" si="122"/>
        <v>0</v>
      </c>
      <c r="K537" s="538">
        <f t="shared" si="122"/>
        <v>0</v>
      </c>
      <c r="L537" s="538">
        <f t="shared" si="122"/>
        <v>0</v>
      </c>
      <c r="M537" s="417"/>
      <c r="N537" s="546"/>
      <c r="O537" s="546"/>
      <c r="P537" s="546"/>
    </row>
    <row r="538" spans="1:16" ht="18.75" hidden="1">
      <c r="A538" s="520"/>
      <c r="B538" s="571" t="s">
        <v>512</v>
      </c>
      <c r="C538" s="571"/>
      <c r="D538" s="572"/>
      <c r="E538" s="572"/>
      <c r="F538" s="572"/>
      <c r="G538" s="1192" t="s">
        <v>512</v>
      </c>
      <c r="H538" s="1192"/>
      <c r="I538" s="1192"/>
      <c r="J538" s="1192"/>
      <c r="K538" s="1192"/>
      <c r="L538" s="1192"/>
      <c r="M538" s="523"/>
      <c r="N538" s="523"/>
      <c r="O538" s="523"/>
      <c r="P538" s="523"/>
    </row>
    <row r="539" spans="1:16" ht="18.75" hidden="1">
      <c r="A539" s="1193" t="s">
        <v>4</v>
      </c>
      <c r="B539" s="1193"/>
      <c r="C539" s="1193"/>
      <c r="D539" s="1193"/>
      <c r="E539" s="572"/>
      <c r="F539" s="572"/>
      <c r="G539" s="573"/>
      <c r="H539" s="1194" t="s">
        <v>513</v>
      </c>
      <c r="I539" s="1194"/>
      <c r="J539" s="1194"/>
      <c r="K539" s="1194"/>
      <c r="L539" s="1194"/>
      <c r="M539" s="523"/>
      <c r="N539" s="523"/>
      <c r="O539" s="523"/>
      <c r="P539" s="523"/>
    </row>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sheetData>
  <sheetProtection/>
  <mergeCells count="343">
    <mergeCell ref="A34:D34"/>
    <mergeCell ref="H34:L34"/>
    <mergeCell ref="A28:B28"/>
    <mergeCell ref="A29:B29"/>
    <mergeCell ref="A3:B3"/>
    <mergeCell ref="D1:J1"/>
    <mergeCell ref="D3:J3"/>
    <mergeCell ref="A10:B10"/>
    <mergeCell ref="K4:L4"/>
    <mergeCell ref="K5:L5"/>
    <mergeCell ref="M9:P9"/>
    <mergeCell ref="C6:C9"/>
    <mergeCell ref="D8:D9"/>
    <mergeCell ref="K1:L1"/>
    <mergeCell ref="A2:C2"/>
    <mergeCell ref="D2:J2"/>
    <mergeCell ref="K2:L2"/>
    <mergeCell ref="A1:B1"/>
    <mergeCell ref="K3:L3"/>
    <mergeCell ref="A6:B9"/>
    <mergeCell ref="D6:L6"/>
    <mergeCell ref="D7:J7"/>
    <mergeCell ref="K7:K9"/>
    <mergeCell ref="L7:L9"/>
    <mergeCell ref="E5:I5"/>
    <mergeCell ref="E8:J8"/>
    <mergeCell ref="D45:J45"/>
    <mergeCell ref="H37:L37"/>
    <mergeCell ref="A46:C46"/>
    <mergeCell ref="D46:J46"/>
    <mergeCell ref="K45:L45"/>
    <mergeCell ref="A37:D37"/>
    <mergeCell ref="A47:B47"/>
    <mergeCell ref="D47:J47"/>
    <mergeCell ref="K47:L47"/>
    <mergeCell ref="G74:L74"/>
    <mergeCell ref="G32:L32"/>
    <mergeCell ref="A31:D31"/>
    <mergeCell ref="H31:L31"/>
    <mergeCell ref="B32:C32"/>
    <mergeCell ref="K46:L46"/>
    <mergeCell ref="A45:B45"/>
    <mergeCell ref="A75:D75"/>
    <mergeCell ref="H75:L75"/>
    <mergeCell ref="K48:L48"/>
    <mergeCell ref="K49:L49"/>
    <mergeCell ref="A50:B53"/>
    <mergeCell ref="C50:C53"/>
    <mergeCell ref="D50:L50"/>
    <mergeCell ref="D51:J51"/>
    <mergeCell ref="K51:K53"/>
    <mergeCell ref="M53:P53"/>
    <mergeCell ref="A54:B54"/>
    <mergeCell ref="A72:B72"/>
    <mergeCell ref="A73:B73"/>
    <mergeCell ref="L51:L53"/>
    <mergeCell ref="D52:D53"/>
    <mergeCell ref="E52:J52"/>
    <mergeCell ref="D91:L91"/>
    <mergeCell ref="D92:J92"/>
    <mergeCell ref="K92:K94"/>
    <mergeCell ref="A86:B86"/>
    <mergeCell ref="D86:J86"/>
    <mergeCell ref="K86:L86"/>
    <mergeCell ref="A87:C87"/>
    <mergeCell ref="D87:J87"/>
    <mergeCell ref="K87:L87"/>
    <mergeCell ref="M94:P94"/>
    <mergeCell ref="A95:B95"/>
    <mergeCell ref="A113:B113"/>
    <mergeCell ref="A88:B88"/>
    <mergeCell ref="D88:J88"/>
    <mergeCell ref="K88:L88"/>
    <mergeCell ref="K89:L89"/>
    <mergeCell ref="K90:L90"/>
    <mergeCell ref="A91:B94"/>
    <mergeCell ref="C91:C94"/>
    <mergeCell ref="A129:B129"/>
    <mergeCell ref="D129:J129"/>
    <mergeCell ref="K129:L129"/>
    <mergeCell ref="L92:L94"/>
    <mergeCell ref="D93:D94"/>
    <mergeCell ref="E93:J93"/>
    <mergeCell ref="A114:B114"/>
    <mergeCell ref="G115:L115"/>
    <mergeCell ref="A116:D116"/>
    <mergeCell ref="H116:L116"/>
    <mergeCell ref="A130:C130"/>
    <mergeCell ref="D130:J130"/>
    <mergeCell ref="K130:L130"/>
    <mergeCell ref="A131:B131"/>
    <mergeCell ref="D131:J131"/>
    <mergeCell ref="K131:L131"/>
    <mergeCell ref="G158:L158"/>
    <mergeCell ref="A159:D159"/>
    <mergeCell ref="H159:L159"/>
    <mergeCell ref="K132:L132"/>
    <mergeCell ref="K133:L133"/>
    <mergeCell ref="A134:B137"/>
    <mergeCell ref="C134:C137"/>
    <mergeCell ref="D134:L134"/>
    <mergeCell ref="D135:J135"/>
    <mergeCell ref="K135:K137"/>
    <mergeCell ref="M137:P137"/>
    <mergeCell ref="A138:B138"/>
    <mergeCell ref="A156:B156"/>
    <mergeCell ref="A157:B157"/>
    <mergeCell ref="L135:L137"/>
    <mergeCell ref="D136:D137"/>
    <mergeCell ref="E136:J136"/>
    <mergeCell ref="D176:J176"/>
    <mergeCell ref="K176:K178"/>
    <mergeCell ref="A170:B170"/>
    <mergeCell ref="D170:J170"/>
    <mergeCell ref="K170:L170"/>
    <mergeCell ref="A171:C171"/>
    <mergeCell ref="D171:J171"/>
    <mergeCell ref="K171:L171"/>
    <mergeCell ref="M178:P178"/>
    <mergeCell ref="A179:B179"/>
    <mergeCell ref="A197:B197"/>
    <mergeCell ref="A172:B172"/>
    <mergeCell ref="D172:J172"/>
    <mergeCell ref="K172:L172"/>
    <mergeCell ref="K174:L174"/>
    <mergeCell ref="A175:B178"/>
    <mergeCell ref="C175:C178"/>
    <mergeCell ref="D175:L175"/>
    <mergeCell ref="A210:B210"/>
    <mergeCell ref="D210:J210"/>
    <mergeCell ref="K210:L210"/>
    <mergeCell ref="L176:L178"/>
    <mergeCell ref="D177:D178"/>
    <mergeCell ref="E177:J177"/>
    <mergeCell ref="A198:B198"/>
    <mergeCell ref="G199:L199"/>
    <mergeCell ref="A200:D200"/>
    <mergeCell ref="H200:L200"/>
    <mergeCell ref="A211:C211"/>
    <mergeCell ref="D211:J211"/>
    <mergeCell ref="K211:L211"/>
    <mergeCell ref="A212:B212"/>
    <mergeCell ref="D212:J212"/>
    <mergeCell ref="K212:L212"/>
    <mergeCell ref="G239:L239"/>
    <mergeCell ref="A240:D240"/>
    <mergeCell ref="H240:L240"/>
    <mergeCell ref="K213:L213"/>
    <mergeCell ref="K214:L214"/>
    <mergeCell ref="A215:B218"/>
    <mergeCell ref="C215:C218"/>
    <mergeCell ref="D215:L215"/>
    <mergeCell ref="D216:J216"/>
    <mergeCell ref="K216:K218"/>
    <mergeCell ref="M218:P218"/>
    <mergeCell ref="A219:B219"/>
    <mergeCell ref="A237:B237"/>
    <mergeCell ref="A238:B238"/>
    <mergeCell ref="L216:L218"/>
    <mergeCell ref="D217:D218"/>
    <mergeCell ref="E217:J217"/>
    <mergeCell ref="K249:L249"/>
    <mergeCell ref="A250:C250"/>
    <mergeCell ref="D250:J250"/>
    <mergeCell ref="K250:L250"/>
    <mergeCell ref="A251:B251"/>
    <mergeCell ref="D251:J251"/>
    <mergeCell ref="A249:B249"/>
    <mergeCell ref="D249:J249"/>
    <mergeCell ref="M257:P257"/>
    <mergeCell ref="A258:B258"/>
    <mergeCell ref="K251:L251"/>
    <mergeCell ref="K252:L252"/>
    <mergeCell ref="A254:B257"/>
    <mergeCell ref="C254:C257"/>
    <mergeCell ref="D254:L254"/>
    <mergeCell ref="D255:J255"/>
    <mergeCell ref="K255:K257"/>
    <mergeCell ref="L255:L257"/>
    <mergeCell ref="D256:D257"/>
    <mergeCell ref="E256:J256"/>
    <mergeCell ref="A293:B293"/>
    <mergeCell ref="D293:J293"/>
    <mergeCell ref="G278:L278"/>
    <mergeCell ref="A279:D279"/>
    <mergeCell ref="H279:L279"/>
    <mergeCell ref="A276:B276"/>
    <mergeCell ref="A277:B277"/>
    <mergeCell ref="K293:L293"/>
    <mergeCell ref="A291:B291"/>
    <mergeCell ref="D291:J291"/>
    <mergeCell ref="K291:L291"/>
    <mergeCell ref="A292:C292"/>
    <mergeCell ref="D292:J292"/>
    <mergeCell ref="K292:L292"/>
    <mergeCell ref="A321:D321"/>
    <mergeCell ref="H321:L321"/>
    <mergeCell ref="K294:L294"/>
    <mergeCell ref="K295:L295"/>
    <mergeCell ref="A296:B299"/>
    <mergeCell ref="C296:C299"/>
    <mergeCell ref="D296:L296"/>
    <mergeCell ref="D297:J297"/>
    <mergeCell ref="K297:K299"/>
    <mergeCell ref="G320:L320"/>
    <mergeCell ref="M299:P299"/>
    <mergeCell ref="A300:B300"/>
    <mergeCell ref="A318:B318"/>
    <mergeCell ref="A319:B319"/>
    <mergeCell ref="L297:L299"/>
    <mergeCell ref="D298:D299"/>
    <mergeCell ref="E298:J298"/>
    <mergeCell ref="D339:L339"/>
    <mergeCell ref="D340:J340"/>
    <mergeCell ref="K340:K342"/>
    <mergeCell ref="A334:B334"/>
    <mergeCell ref="D334:J334"/>
    <mergeCell ref="K334:L334"/>
    <mergeCell ref="A335:C335"/>
    <mergeCell ref="D335:J335"/>
    <mergeCell ref="K335:L335"/>
    <mergeCell ref="M342:P342"/>
    <mergeCell ref="A343:B343"/>
    <mergeCell ref="A361:B361"/>
    <mergeCell ref="A336:B336"/>
    <mergeCell ref="D336:J336"/>
    <mergeCell ref="K336:L336"/>
    <mergeCell ref="K337:L337"/>
    <mergeCell ref="K338:L338"/>
    <mergeCell ref="A339:B342"/>
    <mergeCell ref="C339:C342"/>
    <mergeCell ref="A377:B377"/>
    <mergeCell ref="D377:J377"/>
    <mergeCell ref="K377:L377"/>
    <mergeCell ref="L340:L342"/>
    <mergeCell ref="D341:D342"/>
    <mergeCell ref="E341:J341"/>
    <mergeCell ref="A362:B362"/>
    <mergeCell ref="G363:L363"/>
    <mergeCell ref="A364:D364"/>
    <mergeCell ref="H364:L364"/>
    <mergeCell ref="A378:C378"/>
    <mergeCell ref="D378:J378"/>
    <mergeCell ref="K378:L378"/>
    <mergeCell ref="A379:B379"/>
    <mergeCell ref="D379:J379"/>
    <mergeCell ref="K379:L379"/>
    <mergeCell ref="G406:L406"/>
    <mergeCell ref="A407:D407"/>
    <mergeCell ref="H407:L407"/>
    <mergeCell ref="K380:L380"/>
    <mergeCell ref="A382:B385"/>
    <mergeCell ref="C382:C385"/>
    <mergeCell ref="D382:L382"/>
    <mergeCell ref="D383:J383"/>
    <mergeCell ref="K383:K385"/>
    <mergeCell ref="M385:P385"/>
    <mergeCell ref="A386:B386"/>
    <mergeCell ref="A404:B404"/>
    <mergeCell ref="A405:B405"/>
    <mergeCell ref="L383:L385"/>
    <mergeCell ref="D384:D385"/>
    <mergeCell ref="E384:J384"/>
    <mergeCell ref="D429:L429"/>
    <mergeCell ref="D430:J430"/>
    <mergeCell ref="K430:K432"/>
    <mergeCell ref="A424:B424"/>
    <mergeCell ref="D424:J424"/>
    <mergeCell ref="K424:L424"/>
    <mergeCell ref="A425:C425"/>
    <mergeCell ref="D425:J425"/>
    <mergeCell ref="K425:L425"/>
    <mergeCell ref="M432:P432"/>
    <mergeCell ref="A433:B433"/>
    <mergeCell ref="A451:B451"/>
    <mergeCell ref="A426:B426"/>
    <mergeCell ref="D426:J426"/>
    <mergeCell ref="K426:L426"/>
    <mergeCell ref="K427:L427"/>
    <mergeCell ref="K428:L428"/>
    <mergeCell ref="A429:B432"/>
    <mergeCell ref="C429:C432"/>
    <mergeCell ref="A466:B466"/>
    <mergeCell ref="D466:J466"/>
    <mergeCell ref="K466:L466"/>
    <mergeCell ref="L430:L432"/>
    <mergeCell ref="D431:D432"/>
    <mergeCell ref="E431:J431"/>
    <mergeCell ref="A452:B452"/>
    <mergeCell ref="G453:L453"/>
    <mergeCell ref="A454:D454"/>
    <mergeCell ref="H454:L454"/>
    <mergeCell ref="A467:C467"/>
    <mergeCell ref="D467:J467"/>
    <mergeCell ref="K467:L467"/>
    <mergeCell ref="A468:B468"/>
    <mergeCell ref="D468:J468"/>
    <mergeCell ref="K468:L468"/>
    <mergeCell ref="G495:L495"/>
    <mergeCell ref="A496:D496"/>
    <mergeCell ref="H496:L496"/>
    <mergeCell ref="K469:L469"/>
    <mergeCell ref="K470:L470"/>
    <mergeCell ref="A471:B474"/>
    <mergeCell ref="C471:C474"/>
    <mergeCell ref="D471:L471"/>
    <mergeCell ref="D472:J472"/>
    <mergeCell ref="K472:K474"/>
    <mergeCell ref="M474:P474"/>
    <mergeCell ref="A475:B475"/>
    <mergeCell ref="A493:B493"/>
    <mergeCell ref="A494:B494"/>
    <mergeCell ref="L472:L474"/>
    <mergeCell ref="D473:D474"/>
    <mergeCell ref="E473:J473"/>
    <mergeCell ref="G538:L538"/>
    <mergeCell ref="A539:D539"/>
    <mergeCell ref="H539:L539"/>
    <mergeCell ref="A537:B537"/>
    <mergeCell ref="K510:L510"/>
    <mergeCell ref="D511:J511"/>
    <mergeCell ref="K511:L511"/>
    <mergeCell ref="A514:B517"/>
    <mergeCell ref="A536:B536"/>
    <mergeCell ref="K512:L512"/>
    <mergeCell ref="A511:B511"/>
    <mergeCell ref="C514:C517"/>
    <mergeCell ref="D516:D517"/>
    <mergeCell ref="K513:L513"/>
    <mergeCell ref="E516:J516"/>
    <mergeCell ref="D514:L514"/>
    <mergeCell ref="D515:J515"/>
    <mergeCell ref="K515:K517"/>
    <mergeCell ref="H30:L30"/>
    <mergeCell ref="N6:P6"/>
    <mergeCell ref="M517:P517"/>
    <mergeCell ref="A518:B518"/>
    <mergeCell ref="L515:L517"/>
    <mergeCell ref="A509:B509"/>
    <mergeCell ref="D509:J509"/>
    <mergeCell ref="K509:L509"/>
    <mergeCell ref="A510:C510"/>
    <mergeCell ref="D510:J510"/>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1.xml><?xml version="1.0" encoding="utf-8"?>
<worksheet xmlns="http://schemas.openxmlformats.org/spreadsheetml/2006/main" xmlns:r="http://schemas.openxmlformats.org/officeDocument/2006/relationships">
  <sheetPr>
    <tabColor indexed="19"/>
  </sheetPr>
  <dimension ref="A1:S69"/>
  <sheetViews>
    <sheetView showZeros="0" view="pageBreakPreview" zoomScale="85" zoomScaleSheetLayoutView="85" zoomScalePageLayoutView="0" workbookViewId="0" topLeftCell="A1">
      <selection activeCell="A11" sqref="A11:IV11"/>
    </sheetView>
  </sheetViews>
  <sheetFormatPr defaultColWidth="9.00390625" defaultRowHeight="15.75"/>
  <cols>
    <col min="1" max="1" width="3.50390625" style="26" customWidth="1"/>
    <col min="2" max="2" width="25.25390625" style="26" customWidth="1"/>
    <col min="3" max="3" width="9.625" style="26" customWidth="1"/>
    <col min="4" max="5" width="7.375" style="26" customWidth="1"/>
    <col min="6" max="6" width="6.50390625" style="26" customWidth="1"/>
    <col min="7" max="7" width="6.75390625" style="26" customWidth="1"/>
    <col min="8" max="8" width="8.875" style="26" customWidth="1"/>
    <col min="9" max="9" width="7.875" style="26" customWidth="1"/>
    <col min="10" max="11" width="6.25390625" style="26" customWidth="1"/>
    <col min="12" max="12" width="5.75390625" style="26" customWidth="1"/>
    <col min="13" max="14" width="5.875" style="26" customWidth="1"/>
    <col min="15" max="15" width="6.125" style="26" customWidth="1"/>
    <col min="16" max="16" width="5.25390625" style="26" customWidth="1"/>
    <col min="17" max="17" width="7.50390625" style="26" customWidth="1"/>
    <col min="18" max="18" width="8.75390625" style="26" customWidth="1"/>
    <col min="19" max="19" width="7.625" style="26" customWidth="1"/>
    <col min="20" max="16384" width="9.00390625" style="26" customWidth="1"/>
  </cols>
  <sheetData>
    <row r="1" spans="1:19" ht="20.25" customHeight="1">
      <c r="A1" s="488" t="s">
        <v>34</v>
      </c>
      <c r="B1" s="488"/>
      <c r="C1" s="434"/>
      <c r="E1" s="1165" t="s">
        <v>79</v>
      </c>
      <c r="F1" s="1165"/>
      <c r="G1" s="1165"/>
      <c r="H1" s="1165"/>
      <c r="I1" s="1165"/>
      <c r="J1" s="1165"/>
      <c r="K1" s="1165"/>
      <c r="L1" s="1165"/>
      <c r="M1" s="1165"/>
      <c r="N1" s="1165"/>
      <c r="O1" s="1165"/>
      <c r="P1" s="403" t="s">
        <v>562</v>
      </c>
      <c r="Q1" s="403"/>
      <c r="R1" s="403"/>
      <c r="S1" s="403"/>
    </row>
    <row r="2" spans="1:19" ht="17.25" customHeight="1">
      <c r="A2" s="1239" t="s">
        <v>336</v>
      </c>
      <c r="B2" s="1239"/>
      <c r="C2" s="1239"/>
      <c r="D2" s="1239"/>
      <c r="E2" s="1164" t="s">
        <v>42</v>
      </c>
      <c r="F2" s="1164"/>
      <c r="G2" s="1164"/>
      <c r="H2" s="1164"/>
      <c r="I2" s="1164"/>
      <c r="J2" s="1164"/>
      <c r="K2" s="1164"/>
      <c r="L2" s="1164"/>
      <c r="M2" s="1164"/>
      <c r="N2" s="1164"/>
      <c r="O2" s="1164"/>
      <c r="P2" s="1240" t="s">
        <v>659</v>
      </c>
      <c r="Q2" s="1240"/>
      <c r="R2" s="1240"/>
      <c r="S2" s="1240"/>
    </row>
    <row r="3" spans="1:19" ht="19.5" customHeight="1">
      <c r="A3" s="1239" t="s">
        <v>337</v>
      </c>
      <c r="B3" s="1239"/>
      <c r="C3" s="1239"/>
      <c r="D3" s="1239"/>
      <c r="E3" s="1243" t="s">
        <v>722</v>
      </c>
      <c r="F3" s="1243"/>
      <c r="G3" s="1243"/>
      <c r="H3" s="1243"/>
      <c r="I3" s="1243"/>
      <c r="J3" s="1243"/>
      <c r="K3" s="1243"/>
      <c r="L3" s="1243"/>
      <c r="M3" s="1243"/>
      <c r="N3" s="1243"/>
      <c r="O3" s="1243"/>
      <c r="P3" s="403" t="s">
        <v>563</v>
      </c>
      <c r="Q3" s="434"/>
      <c r="R3" s="403"/>
      <c r="S3" s="403"/>
    </row>
    <row r="4" spans="1:19" ht="14.25" customHeight="1">
      <c r="A4" s="406" t="s">
        <v>210</v>
      </c>
      <c r="B4" s="434"/>
      <c r="C4" s="434"/>
      <c r="D4" s="434"/>
      <c r="E4" s="434"/>
      <c r="F4" s="434"/>
      <c r="G4" s="434"/>
      <c r="H4" s="434"/>
      <c r="I4" s="434"/>
      <c r="J4" s="434"/>
      <c r="K4" s="434"/>
      <c r="L4" s="434"/>
      <c r="M4" s="434"/>
      <c r="N4" s="450"/>
      <c r="O4" s="450"/>
      <c r="P4" s="1235" t="s">
        <v>404</v>
      </c>
      <c r="Q4" s="1235"/>
      <c r="R4" s="1235"/>
      <c r="S4" s="1235"/>
    </row>
    <row r="5" spans="2:19" ht="21.75" customHeight="1">
      <c r="B5" s="431"/>
      <c r="C5" s="431"/>
      <c r="Q5" s="451" t="s">
        <v>335</v>
      </c>
      <c r="R5" s="452"/>
      <c r="S5" s="452"/>
    </row>
    <row r="6" spans="1:19" ht="19.5" customHeight="1">
      <c r="A6" s="1180" t="s">
        <v>68</v>
      </c>
      <c r="B6" s="1180"/>
      <c r="C6" s="1237" t="s">
        <v>211</v>
      </c>
      <c r="D6" s="1237"/>
      <c r="E6" s="1237"/>
      <c r="F6" s="1238" t="s">
        <v>130</v>
      </c>
      <c r="G6" s="1238" t="s">
        <v>212</v>
      </c>
      <c r="H6" s="1236" t="s">
        <v>133</v>
      </c>
      <c r="I6" s="1236"/>
      <c r="J6" s="1236"/>
      <c r="K6" s="1236"/>
      <c r="L6" s="1236"/>
      <c r="M6" s="1236"/>
      <c r="N6" s="1236"/>
      <c r="O6" s="1236"/>
      <c r="P6" s="1236"/>
      <c r="Q6" s="1236"/>
      <c r="R6" s="1237" t="s">
        <v>346</v>
      </c>
      <c r="S6" s="1237" t="s">
        <v>565</v>
      </c>
    </row>
    <row r="7" spans="1:19" s="403" customFormat="1" ht="27" customHeight="1">
      <c r="A7" s="1180"/>
      <c r="B7" s="1180"/>
      <c r="C7" s="1237" t="s">
        <v>50</v>
      </c>
      <c r="D7" s="1241" t="s">
        <v>7</v>
      </c>
      <c r="E7" s="1241"/>
      <c r="F7" s="1238"/>
      <c r="G7" s="1238"/>
      <c r="H7" s="1238" t="s">
        <v>133</v>
      </c>
      <c r="I7" s="1237" t="s">
        <v>134</v>
      </c>
      <c r="J7" s="1237"/>
      <c r="K7" s="1237"/>
      <c r="L7" s="1237"/>
      <c r="M7" s="1237"/>
      <c r="N7" s="1237"/>
      <c r="O7" s="1237"/>
      <c r="P7" s="1237"/>
      <c r="Q7" s="1238" t="s">
        <v>147</v>
      </c>
      <c r="R7" s="1237"/>
      <c r="S7" s="1237"/>
    </row>
    <row r="8" spans="1:19" ht="21.75" customHeight="1">
      <c r="A8" s="1180"/>
      <c r="B8" s="1180"/>
      <c r="C8" s="1237"/>
      <c r="D8" s="1241" t="s">
        <v>214</v>
      </c>
      <c r="E8" s="1241" t="s">
        <v>215</v>
      </c>
      <c r="F8" s="1238"/>
      <c r="G8" s="1238"/>
      <c r="H8" s="1238"/>
      <c r="I8" s="1238" t="s">
        <v>564</v>
      </c>
      <c r="J8" s="1241" t="s">
        <v>7</v>
      </c>
      <c r="K8" s="1241"/>
      <c r="L8" s="1241"/>
      <c r="M8" s="1241"/>
      <c r="N8" s="1241"/>
      <c r="O8" s="1241"/>
      <c r="P8" s="1241"/>
      <c r="Q8" s="1238"/>
      <c r="R8" s="1237"/>
      <c r="S8" s="1237"/>
    </row>
    <row r="9" spans="1:19" ht="107.25" customHeight="1">
      <c r="A9" s="1180"/>
      <c r="B9" s="1180"/>
      <c r="C9" s="1237"/>
      <c r="D9" s="1241"/>
      <c r="E9" s="1241"/>
      <c r="F9" s="1238"/>
      <c r="G9" s="1238"/>
      <c r="H9" s="1238"/>
      <c r="I9" s="1238"/>
      <c r="J9" s="453" t="s">
        <v>216</v>
      </c>
      <c r="K9" s="453" t="s">
        <v>217</v>
      </c>
      <c r="L9" s="454" t="s">
        <v>138</v>
      </c>
      <c r="M9" s="454" t="s">
        <v>218</v>
      </c>
      <c r="N9" s="454" t="s">
        <v>142</v>
      </c>
      <c r="O9" s="454" t="s">
        <v>347</v>
      </c>
      <c r="P9" s="454" t="s">
        <v>146</v>
      </c>
      <c r="Q9" s="1238"/>
      <c r="R9" s="1237"/>
      <c r="S9" s="1237"/>
    </row>
    <row r="10" spans="1:19" ht="22.5" customHeight="1">
      <c r="A10" s="1247" t="s">
        <v>6</v>
      </c>
      <c r="B10" s="1247"/>
      <c r="C10" s="650">
        <v>1</v>
      </c>
      <c r="D10" s="650">
        <v>2</v>
      </c>
      <c r="E10" s="650">
        <v>3</v>
      </c>
      <c r="F10" s="650">
        <v>4</v>
      </c>
      <c r="G10" s="650">
        <v>5</v>
      </c>
      <c r="H10" s="650">
        <v>6</v>
      </c>
      <c r="I10" s="650">
        <v>7</v>
      </c>
      <c r="J10" s="650">
        <v>8</v>
      </c>
      <c r="K10" s="650">
        <v>9</v>
      </c>
      <c r="L10" s="650">
        <v>10</v>
      </c>
      <c r="M10" s="650">
        <v>11</v>
      </c>
      <c r="N10" s="650">
        <v>12</v>
      </c>
      <c r="O10" s="650">
        <v>13</v>
      </c>
      <c r="P10" s="650">
        <v>14</v>
      </c>
      <c r="Q10" s="650">
        <v>15</v>
      </c>
      <c r="R10" s="650">
        <v>16</v>
      </c>
      <c r="S10" s="650">
        <v>17</v>
      </c>
    </row>
    <row r="11" spans="1:19" ht="21" customHeight="1">
      <c r="A11" s="1245" t="s">
        <v>38</v>
      </c>
      <c r="B11" s="1245"/>
      <c r="C11" s="760">
        <v>2296</v>
      </c>
      <c r="D11" s="760">
        <v>1131</v>
      </c>
      <c r="E11" s="760">
        <v>1165</v>
      </c>
      <c r="F11" s="760">
        <v>9</v>
      </c>
      <c r="G11" s="760">
        <v>0</v>
      </c>
      <c r="H11" s="760">
        <v>2287</v>
      </c>
      <c r="I11" s="760">
        <v>1391</v>
      </c>
      <c r="J11" s="760">
        <v>922</v>
      </c>
      <c r="K11" s="760">
        <v>7</v>
      </c>
      <c r="L11" s="760">
        <v>458</v>
      </c>
      <c r="M11" s="760">
        <v>1</v>
      </c>
      <c r="N11" s="760">
        <v>0</v>
      </c>
      <c r="O11" s="760">
        <v>0</v>
      </c>
      <c r="P11" s="760">
        <v>3</v>
      </c>
      <c r="Q11" s="760">
        <v>896</v>
      </c>
      <c r="R11" s="760">
        <v>1358</v>
      </c>
      <c r="S11" s="794">
        <f>(J11+K11)/I11</f>
        <v>0.6678648454349388</v>
      </c>
    </row>
    <row r="12" spans="1:19" ht="21" customHeight="1">
      <c r="A12" s="761" t="s">
        <v>0</v>
      </c>
      <c r="B12" s="760" t="s">
        <v>710</v>
      </c>
      <c r="C12" s="760">
        <v>146</v>
      </c>
      <c r="D12" s="760">
        <v>66</v>
      </c>
      <c r="E12" s="760">
        <v>80</v>
      </c>
      <c r="F12" s="760">
        <v>3</v>
      </c>
      <c r="G12" s="760">
        <v>0</v>
      </c>
      <c r="H12" s="760">
        <v>143</v>
      </c>
      <c r="I12" s="760">
        <v>104</v>
      </c>
      <c r="J12" s="760">
        <v>55</v>
      </c>
      <c r="K12" s="760">
        <v>0</v>
      </c>
      <c r="L12" s="760">
        <v>49</v>
      </c>
      <c r="M12" s="760">
        <v>0</v>
      </c>
      <c r="N12" s="760">
        <v>0</v>
      </c>
      <c r="O12" s="760">
        <v>0</v>
      </c>
      <c r="P12" s="760">
        <v>0</v>
      </c>
      <c r="Q12" s="760">
        <v>39</v>
      </c>
      <c r="R12" s="760">
        <v>88</v>
      </c>
      <c r="S12" s="794">
        <f aca="true" t="shared" si="0" ref="S12:S64">(J12+K12)/I12</f>
        <v>0.5288461538461539</v>
      </c>
    </row>
    <row r="13" spans="1:19" ht="21" customHeight="1">
      <c r="A13" s="762">
        <v>1.1</v>
      </c>
      <c r="B13" s="763" t="s">
        <v>711</v>
      </c>
      <c r="C13" s="763">
        <v>4</v>
      </c>
      <c r="D13" s="763">
        <v>0</v>
      </c>
      <c r="E13" s="763">
        <v>4</v>
      </c>
      <c r="F13" s="763">
        <v>0</v>
      </c>
      <c r="G13" s="763">
        <v>0</v>
      </c>
      <c r="H13" s="763">
        <v>4</v>
      </c>
      <c r="I13" s="763">
        <v>4</v>
      </c>
      <c r="J13" s="763">
        <v>4</v>
      </c>
      <c r="K13" s="763">
        <v>0</v>
      </c>
      <c r="L13" s="763">
        <v>0</v>
      </c>
      <c r="M13" s="763">
        <v>0</v>
      </c>
      <c r="N13" s="763">
        <v>0</v>
      </c>
      <c r="O13" s="763">
        <v>0</v>
      </c>
      <c r="P13" s="763">
        <v>0</v>
      </c>
      <c r="Q13" s="763">
        <v>0</v>
      </c>
      <c r="R13" s="763">
        <v>0</v>
      </c>
      <c r="S13" s="794">
        <f t="shared" si="0"/>
        <v>1</v>
      </c>
    </row>
    <row r="14" spans="1:19" ht="21" customHeight="1">
      <c r="A14" s="762">
        <v>1.2</v>
      </c>
      <c r="B14" s="763" t="s">
        <v>707</v>
      </c>
      <c r="C14" s="763">
        <v>1</v>
      </c>
      <c r="D14" s="763">
        <v>0</v>
      </c>
      <c r="E14" s="763">
        <v>1</v>
      </c>
      <c r="F14" s="763">
        <v>0</v>
      </c>
      <c r="G14" s="763">
        <v>0</v>
      </c>
      <c r="H14" s="763">
        <v>1</v>
      </c>
      <c r="I14" s="763">
        <v>1</v>
      </c>
      <c r="J14" s="763">
        <v>1</v>
      </c>
      <c r="K14" s="763">
        <v>0</v>
      </c>
      <c r="L14" s="763">
        <v>0</v>
      </c>
      <c r="M14" s="763">
        <v>0</v>
      </c>
      <c r="N14" s="763">
        <v>0</v>
      </c>
      <c r="O14" s="763">
        <v>0</v>
      </c>
      <c r="P14" s="763">
        <v>0</v>
      </c>
      <c r="Q14" s="763">
        <v>0</v>
      </c>
      <c r="R14" s="763">
        <v>0</v>
      </c>
      <c r="S14" s="794">
        <f t="shared" si="0"/>
        <v>1</v>
      </c>
    </row>
    <row r="15" spans="1:19" ht="21" customHeight="1">
      <c r="A15" s="762">
        <v>1.3</v>
      </c>
      <c r="B15" s="763" t="s">
        <v>625</v>
      </c>
      <c r="C15" s="763">
        <v>10</v>
      </c>
      <c r="D15" s="763">
        <v>1</v>
      </c>
      <c r="E15" s="763">
        <v>9</v>
      </c>
      <c r="F15" s="763">
        <v>0</v>
      </c>
      <c r="G15" s="763">
        <v>0</v>
      </c>
      <c r="H15" s="763">
        <v>10</v>
      </c>
      <c r="I15" s="763">
        <v>10</v>
      </c>
      <c r="J15" s="763">
        <v>6</v>
      </c>
      <c r="K15" s="763">
        <v>0</v>
      </c>
      <c r="L15" s="763">
        <v>4</v>
      </c>
      <c r="M15" s="763">
        <v>0</v>
      </c>
      <c r="N15" s="763">
        <v>0</v>
      </c>
      <c r="O15" s="763">
        <v>0</v>
      </c>
      <c r="P15" s="763">
        <v>0</v>
      </c>
      <c r="Q15" s="763">
        <v>0</v>
      </c>
      <c r="R15" s="763">
        <v>4</v>
      </c>
      <c r="S15" s="794">
        <f t="shared" si="0"/>
        <v>0.6</v>
      </c>
    </row>
    <row r="16" spans="1:19" ht="21" customHeight="1">
      <c r="A16" s="762">
        <v>1.4</v>
      </c>
      <c r="B16" s="763" t="s">
        <v>624</v>
      </c>
      <c r="C16" s="763">
        <v>25</v>
      </c>
      <c r="D16" s="763">
        <v>9</v>
      </c>
      <c r="E16" s="763">
        <v>16</v>
      </c>
      <c r="F16" s="763">
        <v>1</v>
      </c>
      <c r="G16" s="763">
        <v>0</v>
      </c>
      <c r="H16" s="763">
        <v>24</v>
      </c>
      <c r="I16" s="763">
        <v>19</v>
      </c>
      <c r="J16" s="763">
        <v>11</v>
      </c>
      <c r="K16" s="763">
        <v>0</v>
      </c>
      <c r="L16" s="763">
        <v>8</v>
      </c>
      <c r="M16" s="763">
        <v>0</v>
      </c>
      <c r="N16" s="763">
        <v>0</v>
      </c>
      <c r="O16" s="763">
        <v>0</v>
      </c>
      <c r="P16" s="763">
        <v>0</v>
      </c>
      <c r="Q16" s="763">
        <v>5</v>
      </c>
      <c r="R16" s="763">
        <v>13</v>
      </c>
      <c r="S16" s="794">
        <f t="shared" si="0"/>
        <v>0.5789473684210527</v>
      </c>
    </row>
    <row r="17" spans="1:19" ht="21" customHeight="1">
      <c r="A17" s="762">
        <v>1.5</v>
      </c>
      <c r="B17" s="763" t="s">
        <v>623</v>
      </c>
      <c r="C17" s="763">
        <v>40</v>
      </c>
      <c r="D17" s="763">
        <v>23</v>
      </c>
      <c r="E17" s="763">
        <v>17</v>
      </c>
      <c r="F17" s="763">
        <v>0</v>
      </c>
      <c r="G17" s="763">
        <v>0</v>
      </c>
      <c r="H17" s="763">
        <v>40</v>
      </c>
      <c r="I17" s="763">
        <v>26</v>
      </c>
      <c r="J17" s="763">
        <v>14</v>
      </c>
      <c r="K17" s="763">
        <v>0</v>
      </c>
      <c r="L17" s="763">
        <v>12</v>
      </c>
      <c r="M17" s="763">
        <v>0</v>
      </c>
      <c r="N17" s="763">
        <v>0</v>
      </c>
      <c r="O17" s="763">
        <v>0</v>
      </c>
      <c r="P17" s="763">
        <v>0</v>
      </c>
      <c r="Q17" s="763">
        <v>14</v>
      </c>
      <c r="R17" s="763">
        <v>26</v>
      </c>
      <c r="S17" s="794">
        <f t="shared" si="0"/>
        <v>0.5384615384615384</v>
      </c>
    </row>
    <row r="18" spans="1:19" ht="21" customHeight="1">
      <c r="A18" s="762">
        <v>1.6</v>
      </c>
      <c r="B18" s="763" t="s">
        <v>626</v>
      </c>
      <c r="C18" s="763">
        <v>16</v>
      </c>
      <c r="D18" s="763">
        <v>7</v>
      </c>
      <c r="E18" s="763">
        <v>9</v>
      </c>
      <c r="F18" s="763">
        <v>1</v>
      </c>
      <c r="G18" s="763">
        <v>0</v>
      </c>
      <c r="H18" s="763">
        <v>15</v>
      </c>
      <c r="I18" s="763">
        <v>11</v>
      </c>
      <c r="J18" s="763">
        <v>9</v>
      </c>
      <c r="K18" s="763">
        <v>0</v>
      </c>
      <c r="L18" s="763">
        <v>2</v>
      </c>
      <c r="M18" s="763">
        <v>0</v>
      </c>
      <c r="N18" s="763">
        <v>0</v>
      </c>
      <c r="O18" s="763">
        <v>0</v>
      </c>
      <c r="P18" s="763">
        <v>0</v>
      </c>
      <c r="Q18" s="763">
        <v>4</v>
      </c>
      <c r="R18" s="763">
        <v>6</v>
      </c>
      <c r="S18" s="794">
        <f t="shared" si="0"/>
        <v>0.8181818181818182</v>
      </c>
    </row>
    <row r="19" spans="1:19" ht="21" customHeight="1">
      <c r="A19" s="762">
        <v>1.7</v>
      </c>
      <c r="B19" s="763" t="s">
        <v>627</v>
      </c>
      <c r="C19" s="763">
        <v>31</v>
      </c>
      <c r="D19" s="763">
        <v>21</v>
      </c>
      <c r="E19" s="763">
        <v>10</v>
      </c>
      <c r="F19" s="763">
        <v>0</v>
      </c>
      <c r="G19" s="763">
        <v>0</v>
      </c>
      <c r="H19" s="763">
        <v>31</v>
      </c>
      <c r="I19" s="763">
        <v>17</v>
      </c>
      <c r="J19" s="763">
        <v>5</v>
      </c>
      <c r="K19" s="763">
        <v>0</v>
      </c>
      <c r="L19" s="763">
        <v>12</v>
      </c>
      <c r="M19" s="763">
        <v>0</v>
      </c>
      <c r="N19" s="763">
        <v>0</v>
      </c>
      <c r="O19" s="763">
        <v>0</v>
      </c>
      <c r="P19" s="763">
        <v>0</v>
      </c>
      <c r="Q19" s="763">
        <v>14</v>
      </c>
      <c r="R19" s="763">
        <v>26</v>
      </c>
      <c r="S19" s="794">
        <f t="shared" si="0"/>
        <v>0.29411764705882354</v>
      </c>
    </row>
    <row r="20" spans="1:19" ht="21" customHeight="1">
      <c r="A20" s="762">
        <v>1.8</v>
      </c>
      <c r="B20" s="763" t="s">
        <v>628</v>
      </c>
      <c r="C20" s="763">
        <v>0</v>
      </c>
      <c r="D20" s="763">
        <v>0</v>
      </c>
      <c r="E20" s="763">
        <v>0</v>
      </c>
      <c r="F20" s="763">
        <v>0</v>
      </c>
      <c r="G20" s="763">
        <v>0</v>
      </c>
      <c r="H20" s="763">
        <v>0</v>
      </c>
      <c r="I20" s="763">
        <v>0</v>
      </c>
      <c r="J20" s="763">
        <v>0</v>
      </c>
      <c r="K20" s="763">
        <v>0</v>
      </c>
      <c r="L20" s="763">
        <v>0</v>
      </c>
      <c r="M20" s="763">
        <v>0</v>
      </c>
      <c r="N20" s="763">
        <v>0</v>
      </c>
      <c r="O20" s="763">
        <v>0</v>
      </c>
      <c r="P20" s="763">
        <v>0</v>
      </c>
      <c r="Q20" s="763">
        <v>0</v>
      </c>
      <c r="R20" s="763">
        <v>0</v>
      </c>
      <c r="S20" s="794" t="e">
        <f t="shared" si="0"/>
        <v>#DIV/0!</v>
      </c>
    </row>
    <row r="21" spans="1:19" ht="21" customHeight="1">
      <c r="A21" s="762">
        <v>1.9</v>
      </c>
      <c r="B21" s="763" t="s">
        <v>708</v>
      </c>
      <c r="C21" s="763">
        <v>4</v>
      </c>
      <c r="D21" s="763">
        <v>0</v>
      </c>
      <c r="E21" s="763">
        <v>4</v>
      </c>
      <c r="F21" s="763">
        <v>0</v>
      </c>
      <c r="G21" s="763">
        <v>0</v>
      </c>
      <c r="H21" s="763">
        <v>4</v>
      </c>
      <c r="I21" s="763">
        <v>4</v>
      </c>
      <c r="J21" s="763">
        <v>3</v>
      </c>
      <c r="K21" s="763">
        <v>0</v>
      </c>
      <c r="L21" s="763">
        <v>1</v>
      </c>
      <c r="M21" s="763">
        <v>0</v>
      </c>
      <c r="N21" s="763">
        <v>0</v>
      </c>
      <c r="O21" s="763">
        <v>0</v>
      </c>
      <c r="P21" s="763">
        <v>0</v>
      </c>
      <c r="Q21" s="763">
        <v>0</v>
      </c>
      <c r="R21" s="763">
        <v>1</v>
      </c>
      <c r="S21" s="794">
        <f t="shared" si="0"/>
        <v>0.75</v>
      </c>
    </row>
    <row r="22" spans="1:19" ht="21" customHeight="1">
      <c r="A22" s="762">
        <v>2</v>
      </c>
      <c r="B22" s="763" t="s">
        <v>657</v>
      </c>
      <c r="C22" s="763">
        <v>15</v>
      </c>
      <c r="D22" s="763">
        <v>5</v>
      </c>
      <c r="E22" s="763">
        <v>10</v>
      </c>
      <c r="F22" s="763">
        <v>1</v>
      </c>
      <c r="G22" s="763">
        <v>0</v>
      </c>
      <c r="H22" s="763">
        <v>14</v>
      </c>
      <c r="I22" s="763">
        <v>12</v>
      </c>
      <c r="J22" s="763">
        <v>2</v>
      </c>
      <c r="K22" s="763">
        <v>0</v>
      </c>
      <c r="L22" s="763">
        <v>10</v>
      </c>
      <c r="M22" s="763">
        <v>0</v>
      </c>
      <c r="N22" s="763">
        <v>0</v>
      </c>
      <c r="O22" s="763">
        <v>0</v>
      </c>
      <c r="P22" s="763">
        <v>0</v>
      </c>
      <c r="Q22" s="763">
        <v>2</v>
      </c>
      <c r="R22" s="763">
        <v>12</v>
      </c>
      <c r="S22" s="794">
        <f t="shared" si="0"/>
        <v>0.16666666666666666</v>
      </c>
    </row>
    <row r="23" spans="1:19" ht="21" customHeight="1">
      <c r="A23" s="761" t="s">
        <v>1</v>
      </c>
      <c r="B23" s="760" t="s">
        <v>712</v>
      </c>
      <c r="C23" s="760">
        <v>2150</v>
      </c>
      <c r="D23" s="760">
        <v>1065</v>
      </c>
      <c r="E23" s="760">
        <v>1085</v>
      </c>
      <c r="F23" s="760">
        <v>6</v>
      </c>
      <c r="G23" s="760">
        <v>0</v>
      </c>
      <c r="H23" s="760">
        <v>2144</v>
      </c>
      <c r="I23" s="760">
        <v>1287</v>
      </c>
      <c r="J23" s="760">
        <v>867</v>
      </c>
      <c r="K23" s="760">
        <v>7</v>
      </c>
      <c r="L23" s="760">
        <v>409</v>
      </c>
      <c r="M23" s="760">
        <v>1</v>
      </c>
      <c r="N23" s="760">
        <v>0</v>
      </c>
      <c r="O23" s="760">
        <v>0</v>
      </c>
      <c r="P23" s="760">
        <v>3</v>
      </c>
      <c r="Q23" s="760">
        <v>857</v>
      </c>
      <c r="R23" s="760">
        <v>1270</v>
      </c>
      <c r="S23" s="794">
        <f t="shared" si="0"/>
        <v>0.679098679098679</v>
      </c>
    </row>
    <row r="24" spans="1:19" ht="21" customHeight="1">
      <c r="A24" s="761">
        <v>1</v>
      </c>
      <c r="B24" s="760" t="s">
        <v>713</v>
      </c>
      <c r="C24" s="760">
        <v>115</v>
      </c>
      <c r="D24" s="760">
        <v>56</v>
      </c>
      <c r="E24" s="760">
        <v>59</v>
      </c>
      <c r="F24" s="760">
        <v>0</v>
      </c>
      <c r="G24" s="760">
        <v>0</v>
      </c>
      <c r="H24" s="760">
        <v>115</v>
      </c>
      <c r="I24" s="760">
        <v>74</v>
      </c>
      <c r="J24" s="760">
        <v>50</v>
      </c>
      <c r="K24" s="760">
        <v>0</v>
      </c>
      <c r="L24" s="760">
        <v>23</v>
      </c>
      <c r="M24" s="760">
        <v>0</v>
      </c>
      <c r="N24" s="760">
        <v>0</v>
      </c>
      <c r="O24" s="760">
        <v>0</v>
      </c>
      <c r="P24" s="760">
        <v>1</v>
      </c>
      <c r="Q24" s="760">
        <v>41</v>
      </c>
      <c r="R24" s="760">
        <v>65</v>
      </c>
      <c r="S24" s="794">
        <f t="shared" si="0"/>
        <v>0.6756756756756757</v>
      </c>
    </row>
    <row r="25" spans="1:19" ht="21" customHeight="1">
      <c r="A25" s="762">
        <v>1.1</v>
      </c>
      <c r="B25" s="763" t="s">
        <v>653</v>
      </c>
      <c r="C25" s="763">
        <v>61</v>
      </c>
      <c r="D25" s="764">
        <v>33</v>
      </c>
      <c r="E25" s="764">
        <v>28</v>
      </c>
      <c r="F25" s="763">
        <v>0</v>
      </c>
      <c r="G25" s="763">
        <v>0</v>
      </c>
      <c r="H25" s="763">
        <v>61</v>
      </c>
      <c r="I25" s="763">
        <v>41</v>
      </c>
      <c r="J25" s="764">
        <v>25</v>
      </c>
      <c r="K25" s="764">
        <v>0</v>
      </c>
      <c r="L25" s="764">
        <v>16</v>
      </c>
      <c r="M25" s="764">
        <v>0</v>
      </c>
      <c r="N25" s="764">
        <v>0</v>
      </c>
      <c r="O25" s="764">
        <v>0</v>
      </c>
      <c r="P25" s="764">
        <v>0</v>
      </c>
      <c r="Q25" s="764">
        <v>20</v>
      </c>
      <c r="R25" s="763">
        <v>36</v>
      </c>
      <c r="S25" s="794">
        <f t="shared" si="0"/>
        <v>0.6097560975609756</v>
      </c>
    </row>
    <row r="26" spans="1:19" ht="21" customHeight="1">
      <c r="A26" s="762">
        <v>1.2</v>
      </c>
      <c r="B26" s="763" t="s">
        <v>651</v>
      </c>
      <c r="C26" s="763">
        <v>14</v>
      </c>
      <c r="D26" s="764">
        <v>3</v>
      </c>
      <c r="E26" s="764">
        <v>11</v>
      </c>
      <c r="F26" s="763">
        <v>0</v>
      </c>
      <c r="G26" s="763">
        <v>0</v>
      </c>
      <c r="H26" s="763">
        <v>14</v>
      </c>
      <c r="I26" s="763">
        <v>11</v>
      </c>
      <c r="J26" s="764">
        <v>8</v>
      </c>
      <c r="K26" s="764">
        <v>0</v>
      </c>
      <c r="L26" s="764">
        <v>3</v>
      </c>
      <c r="M26" s="764">
        <v>0</v>
      </c>
      <c r="N26" s="764">
        <v>0</v>
      </c>
      <c r="O26" s="764">
        <v>0</v>
      </c>
      <c r="P26" s="764">
        <v>0</v>
      </c>
      <c r="Q26" s="764">
        <v>3</v>
      </c>
      <c r="R26" s="763">
        <v>6</v>
      </c>
      <c r="S26" s="794">
        <f t="shared" si="0"/>
        <v>0.7272727272727273</v>
      </c>
    </row>
    <row r="27" spans="1:19" ht="21" customHeight="1">
      <c r="A27" s="762">
        <v>1.3</v>
      </c>
      <c r="B27" s="763" t="s">
        <v>652</v>
      </c>
      <c r="C27" s="763">
        <v>40</v>
      </c>
      <c r="D27" s="764">
        <v>20</v>
      </c>
      <c r="E27" s="764">
        <v>20</v>
      </c>
      <c r="F27" s="763">
        <v>0</v>
      </c>
      <c r="G27" s="763">
        <v>0</v>
      </c>
      <c r="H27" s="763">
        <v>40</v>
      </c>
      <c r="I27" s="763">
        <v>22</v>
      </c>
      <c r="J27" s="764">
        <v>17</v>
      </c>
      <c r="K27" s="764">
        <v>0</v>
      </c>
      <c r="L27" s="764">
        <v>4</v>
      </c>
      <c r="M27" s="764">
        <v>0</v>
      </c>
      <c r="N27" s="764">
        <v>0</v>
      </c>
      <c r="O27" s="764">
        <v>0</v>
      </c>
      <c r="P27" s="764">
        <v>1</v>
      </c>
      <c r="Q27" s="764">
        <v>18</v>
      </c>
      <c r="R27" s="763">
        <v>23</v>
      </c>
      <c r="S27" s="794">
        <f t="shared" si="0"/>
        <v>0.7727272727272727</v>
      </c>
    </row>
    <row r="28" spans="1:19" ht="21" customHeight="1">
      <c r="A28" s="761">
        <v>2</v>
      </c>
      <c r="B28" s="760" t="s">
        <v>714</v>
      </c>
      <c r="C28" s="760">
        <v>85</v>
      </c>
      <c r="D28" s="760">
        <v>31</v>
      </c>
      <c r="E28" s="760">
        <v>54</v>
      </c>
      <c r="F28" s="760">
        <v>0</v>
      </c>
      <c r="G28" s="760">
        <v>0</v>
      </c>
      <c r="H28" s="760">
        <v>85</v>
      </c>
      <c r="I28" s="760">
        <v>57</v>
      </c>
      <c r="J28" s="760">
        <v>42</v>
      </c>
      <c r="K28" s="760">
        <v>0</v>
      </c>
      <c r="L28" s="760">
        <v>15</v>
      </c>
      <c r="M28" s="760">
        <v>0</v>
      </c>
      <c r="N28" s="760">
        <v>0</v>
      </c>
      <c r="O28" s="760">
        <v>0</v>
      </c>
      <c r="P28" s="760">
        <v>0</v>
      </c>
      <c r="Q28" s="760">
        <v>28</v>
      </c>
      <c r="R28" s="760">
        <v>43</v>
      </c>
      <c r="S28" s="794">
        <f t="shared" si="0"/>
        <v>0.7368421052631579</v>
      </c>
    </row>
    <row r="29" spans="1:19" ht="21" customHeight="1">
      <c r="A29" s="762">
        <v>2.1</v>
      </c>
      <c r="B29" s="763" t="s">
        <v>675</v>
      </c>
      <c r="C29" s="763">
        <v>19</v>
      </c>
      <c r="D29" s="763">
        <v>13</v>
      </c>
      <c r="E29" s="763">
        <v>6</v>
      </c>
      <c r="F29" s="763">
        <v>0</v>
      </c>
      <c r="G29" s="763">
        <v>0</v>
      </c>
      <c r="H29" s="763">
        <v>19</v>
      </c>
      <c r="I29" s="763">
        <v>7</v>
      </c>
      <c r="J29" s="763">
        <v>6</v>
      </c>
      <c r="K29" s="763">
        <v>0</v>
      </c>
      <c r="L29" s="763">
        <v>1</v>
      </c>
      <c r="M29" s="763">
        <v>0</v>
      </c>
      <c r="N29" s="763">
        <v>0</v>
      </c>
      <c r="O29" s="763">
        <v>0</v>
      </c>
      <c r="P29" s="763">
        <v>0</v>
      </c>
      <c r="Q29" s="763">
        <v>12</v>
      </c>
      <c r="R29" s="763">
        <v>13</v>
      </c>
      <c r="S29" s="794">
        <f t="shared" si="0"/>
        <v>0.8571428571428571</v>
      </c>
    </row>
    <row r="30" spans="1:19" ht="21" customHeight="1">
      <c r="A30" s="762">
        <v>2.2</v>
      </c>
      <c r="B30" s="763" t="s">
        <v>637</v>
      </c>
      <c r="C30" s="763">
        <v>31</v>
      </c>
      <c r="D30" s="763">
        <v>7</v>
      </c>
      <c r="E30" s="763">
        <v>24</v>
      </c>
      <c r="F30" s="763">
        <v>0</v>
      </c>
      <c r="G30" s="763">
        <v>0</v>
      </c>
      <c r="H30" s="763">
        <v>31</v>
      </c>
      <c r="I30" s="763">
        <v>24</v>
      </c>
      <c r="J30" s="763">
        <v>18</v>
      </c>
      <c r="K30" s="763">
        <v>0</v>
      </c>
      <c r="L30" s="763">
        <v>6</v>
      </c>
      <c r="M30" s="763">
        <v>0</v>
      </c>
      <c r="N30" s="763">
        <v>0</v>
      </c>
      <c r="O30" s="763">
        <v>0</v>
      </c>
      <c r="P30" s="763">
        <v>0</v>
      </c>
      <c r="Q30" s="763">
        <v>7</v>
      </c>
      <c r="R30" s="763">
        <v>13</v>
      </c>
      <c r="S30" s="794">
        <f t="shared" si="0"/>
        <v>0.75</v>
      </c>
    </row>
    <row r="31" spans="1:19" ht="21" customHeight="1">
      <c r="A31" s="762">
        <v>2.3</v>
      </c>
      <c r="B31" s="763" t="s">
        <v>648</v>
      </c>
      <c r="C31" s="763">
        <v>35</v>
      </c>
      <c r="D31" s="763">
        <v>11</v>
      </c>
      <c r="E31" s="763">
        <v>24</v>
      </c>
      <c r="F31" s="763">
        <v>0</v>
      </c>
      <c r="G31" s="763">
        <v>0</v>
      </c>
      <c r="H31" s="763">
        <v>35</v>
      </c>
      <c r="I31" s="763">
        <v>26</v>
      </c>
      <c r="J31" s="763">
        <v>18</v>
      </c>
      <c r="K31" s="763">
        <v>0</v>
      </c>
      <c r="L31" s="763">
        <v>8</v>
      </c>
      <c r="M31" s="763">
        <v>0</v>
      </c>
      <c r="N31" s="763">
        <v>0</v>
      </c>
      <c r="O31" s="763">
        <v>0</v>
      </c>
      <c r="P31" s="763">
        <v>0</v>
      </c>
      <c r="Q31" s="763">
        <v>9</v>
      </c>
      <c r="R31" s="763">
        <v>17</v>
      </c>
      <c r="S31" s="794">
        <f t="shared" si="0"/>
        <v>0.6923076923076923</v>
      </c>
    </row>
    <row r="32" spans="1:19" ht="21" customHeight="1">
      <c r="A32" s="761">
        <v>3</v>
      </c>
      <c r="B32" s="760" t="s">
        <v>715</v>
      </c>
      <c r="C32" s="760">
        <v>159</v>
      </c>
      <c r="D32" s="760">
        <v>61</v>
      </c>
      <c r="E32" s="760">
        <v>98</v>
      </c>
      <c r="F32" s="760">
        <v>2</v>
      </c>
      <c r="G32" s="760">
        <v>0</v>
      </c>
      <c r="H32" s="760">
        <v>157</v>
      </c>
      <c r="I32" s="760">
        <v>114</v>
      </c>
      <c r="J32" s="760">
        <v>79</v>
      </c>
      <c r="K32" s="760">
        <v>0</v>
      </c>
      <c r="L32" s="760">
        <v>35</v>
      </c>
      <c r="M32" s="760">
        <v>0</v>
      </c>
      <c r="N32" s="760">
        <v>0</v>
      </c>
      <c r="O32" s="760">
        <v>0</v>
      </c>
      <c r="P32" s="760">
        <v>0</v>
      </c>
      <c r="Q32" s="760">
        <v>43</v>
      </c>
      <c r="R32" s="760">
        <v>78</v>
      </c>
      <c r="S32" s="794">
        <f t="shared" si="0"/>
        <v>0.6929824561403509</v>
      </c>
    </row>
    <row r="33" spans="1:19" ht="21" customHeight="1">
      <c r="A33" s="762">
        <v>3.1</v>
      </c>
      <c r="B33" s="763" t="s">
        <v>631</v>
      </c>
      <c r="C33" s="763">
        <v>91</v>
      </c>
      <c r="D33" s="763">
        <v>34</v>
      </c>
      <c r="E33" s="763">
        <v>57</v>
      </c>
      <c r="F33" s="763">
        <v>2</v>
      </c>
      <c r="G33" s="763">
        <v>0</v>
      </c>
      <c r="H33" s="763">
        <v>89</v>
      </c>
      <c r="I33" s="763">
        <v>70</v>
      </c>
      <c r="J33" s="763">
        <v>47</v>
      </c>
      <c r="K33" s="763">
        <v>0</v>
      </c>
      <c r="L33" s="763">
        <v>23</v>
      </c>
      <c r="M33" s="763">
        <v>0</v>
      </c>
      <c r="N33" s="763">
        <v>0</v>
      </c>
      <c r="O33" s="763">
        <v>0</v>
      </c>
      <c r="P33" s="763">
        <v>0</v>
      </c>
      <c r="Q33" s="763">
        <v>19</v>
      </c>
      <c r="R33" s="763">
        <v>42</v>
      </c>
      <c r="S33" s="794">
        <f t="shared" si="0"/>
        <v>0.6714285714285714</v>
      </c>
    </row>
    <row r="34" spans="1:19" ht="21" customHeight="1">
      <c r="A34" s="762">
        <v>3.2</v>
      </c>
      <c r="B34" s="763" t="s">
        <v>636</v>
      </c>
      <c r="C34" s="763">
        <v>39</v>
      </c>
      <c r="D34" s="763">
        <v>15</v>
      </c>
      <c r="E34" s="763">
        <v>24</v>
      </c>
      <c r="F34" s="763">
        <v>0</v>
      </c>
      <c r="G34" s="763">
        <v>0</v>
      </c>
      <c r="H34" s="763">
        <v>39</v>
      </c>
      <c r="I34" s="763">
        <v>27</v>
      </c>
      <c r="J34" s="763">
        <v>16</v>
      </c>
      <c r="K34" s="763">
        <v>0</v>
      </c>
      <c r="L34" s="763">
        <v>11</v>
      </c>
      <c r="M34" s="763">
        <v>0</v>
      </c>
      <c r="N34" s="763">
        <v>0</v>
      </c>
      <c r="O34" s="763">
        <v>0</v>
      </c>
      <c r="P34" s="763">
        <v>0</v>
      </c>
      <c r="Q34" s="763">
        <v>12</v>
      </c>
      <c r="R34" s="763">
        <v>23</v>
      </c>
      <c r="S34" s="794">
        <f t="shared" si="0"/>
        <v>0.5925925925925926</v>
      </c>
    </row>
    <row r="35" spans="1:19" ht="21" customHeight="1">
      <c r="A35" s="762">
        <v>3.3</v>
      </c>
      <c r="B35" s="763" t="s">
        <v>638</v>
      </c>
      <c r="C35" s="763">
        <v>29</v>
      </c>
      <c r="D35" s="763">
        <v>12</v>
      </c>
      <c r="E35" s="763">
        <v>17</v>
      </c>
      <c r="F35" s="763">
        <v>0</v>
      </c>
      <c r="G35" s="763">
        <v>0</v>
      </c>
      <c r="H35" s="763">
        <v>29</v>
      </c>
      <c r="I35" s="763">
        <v>17</v>
      </c>
      <c r="J35" s="763">
        <v>16</v>
      </c>
      <c r="K35" s="763">
        <v>0</v>
      </c>
      <c r="L35" s="763">
        <v>1</v>
      </c>
      <c r="M35" s="763">
        <v>0</v>
      </c>
      <c r="N35" s="763">
        <v>0</v>
      </c>
      <c r="O35" s="763">
        <v>0</v>
      </c>
      <c r="P35" s="763">
        <v>0</v>
      </c>
      <c r="Q35" s="763">
        <v>12</v>
      </c>
      <c r="R35" s="763">
        <v>13</v>
      </c>
      <c r="S35" s="794">
        <f t="shared" si="0"/>
        <v>0.9411764705882353</v>
      </c>
    </row>
    <row r="36" spans="1:19" ht="21" customHeight="1">
      <c r="A36" s="761">
        <v>4</v>
      </c>
      <c r="B36" s="760" t="s">
        <v>716</v>
      </c>
      <c r="C36" s="760">
        <v>122</v>
      </c>
      <c r="D36" s="760">
        <v>54</v>
      </c>
      <c r="E36" s="760">
        <v>68</v>
      </c>
      <c r="F36" s="760">
        <v>0</v>
      </c>
      <c r="G36" s="760">
        <v>0</v>
      </c>
      <c r="H36" s="760">
        <v>122</v>
      </c>
      <c r="I36" s="760">
        <v>79</v>
      </c>
      <c r="J36" s="760">
        <v>50</v>
      </c>
      <c r="K36" s="760">
        <v>1</v>
      </c>
      <c r="L36" s="760">
        <v>27</v>
      </c>
      <c r="M36" s="760">
        <v>1</v>
      </c>
      <c r="N36" s="760">
        <v>0</v>
      </c>
      <c r="O36" s="760">
        <v>0</v>
      </c>
      <c r="P36" s="760">
        <v>0</v>
      </c>
      <c r="Q36" s="760">
        <v>43</v>
      </c>
      <c r="R36" s="760">
        <v>71</v>
      </c>
      <c r="S36" s="794">
        <f t="shared" si="0"/>
        <v>0.6455696202531646</v>
      </c>
    </row>
    <row r="37" spans="1:19" ht="21" customHeight="1">
      <c r="A37" s="762">
        <v>4.1</v>
      </c>
      <c r="B37" s="763" t="s">
        <v>676</v>
      </c>
      <c r="C37" s="763">
        <v>30</v>
      </c>
      <c r="D37" s="763">
        <v>8</v>
      </c>
      <c r="E37" s="763">
        <v>22</v>
      </c>
      <c r="F37" s="763">
        <v>0</v>
      </c>
      <c r="G37" s="763">
        <v>0</v>
      </c>
      <c r="H37" s="763">
        <v>30</v>
      </c>
      <c r="I37" s="763">
        <v>26</v>
      </c>
      <c r="J37" s="763">
        <v>17</v>
      </c>
      <c r="K37" s="763">
        <v>0</v>
      </c>
      <c r="L37" s="763">
        <v>9</v>
      </c>
      <c r="M37" s="763">
        <v>0</v>
      </c>
      <c r="N37" s="763">
        <v>0</v>
      </c>
      <c r="O37" s="763">
        <v>0</v>
      </c>
      <c r="P37" s="763">
        <v>0</v>
      </c>
      <c r="Q37" s="763">
        <v>4</v>
      </c>
      <c r="R37" s="763">
        <v>13</v>
      </c>
      <c r="S37" s="794">
        <f t="shared" si="0"/>
        <v>0.6538461538461539</v>
      </c>
    </row>
    <row r="38" spans="1:19" ht="21" customHeight="1">
      <c r="A38" s="762">
        <v>4.2</v>
      </c>
      <c r="B38" s="763" t="s">
        <v>645</v>
      </c>
      <c r="C38" s="763">
        <v>38</v>
      </c>
      <c r="D38" s="763">
        <v>13</v>
      </c>
      <c r="E38" s="763">
        <v>25</v>
      </c>
      <c r="F38" s="763">
        <v>0</v>
      </c>
      <c r="G38" s="763">
        <v>0</v>
      </c>
      <c r="H38" s="763">
        <v>38</v>
      </c>
      <c r="I38" s="763">
        <v>29</v>
      </c>
      <c r="J38" s="763">
        <v>17</v>
      </c>
      <c r="K38" s="763">
        <v>1</v>
      </c>
      <c r="L38" s="763">
        <v>11</v>
      </c>
      <c r="M38" s="763">
        <v>0</v>
      </c>
      <c r="N38" s="763">
        <v>0</v>
      </c>
      <c r="O38" s="763">
        <v>0</v>
      </c>
      <c r="P38" s="763">
        <v>0</v>
      </c>
      <c r="Q38" s="763">
        <v>9</v>
      </c>
      <c r="R38" s="763">
        <v>20</v>
      </c>
      <c r="S38" s="794">
        <f t="shared" si="0"/>
        <v>0.6206896551724138</v>
      </c>
    </row>
    <row r="39" spans="1:19" ht="21" customHeight="1">
      <c r="A39" s="762">
        <v>4.3</v>
      </c>
      <c r="B39" s="763" t="s">
        <v>646</v>
      </c>
      <c r="C39" s="763">
        <v>54</v>
      </c>
      <c r="D39" s="763">
        <v>33</v>
      </c>
      <c r="E39" s="763">
        <v>21</v>
      </c>
      <c r="F39" s="763">
        <v>0</v>
      </c>
      <c r="G39" s="763">
        <v>0</v>
      </c>
      <c r="H39" s="763">
        <v>54</v>
      </c>
      <c r="I39" s="763">
        <v>24</v>
      </c>
      <c r="J39" s="763">
        <v>16</v>
      </c>
      <c r="K39" s="763">
        <v>0</v>
      </c>
      <c r="L39" s="763">
        <v>7</v>
      </c>
      <c r="M39" s="763">
        <v>1</v>
      </c>
      <c r="N39" s="763">
        <v>0</v>
      </c>
      <c r="O39" s="763">
        <v>0</v>
      </c>
      <c r="P39" s="763">
        <v>0</v>
      </c>
      <c r="Q39" s="763">
        <v>30</v>
      </c>
      <c r="R39" s="763">
        <v>38</v>
      </c>
      <c r="S39" s="794">
        <f t="shared" si="0"/>
        <v>0.6666666666666666</v>
      </c>
    </row>
    <row r="40" spans="1:19" ht="21" customHeight="1">
      <c r="A40" s="761">
        <v>5</v>
      </c>
      <c r="B40" s="760" t="s">
        <v>717</v>
      </c>
      <c r="C40" s="760">
        <v>257</v>
      </c>
      <c r="D40" s="760">
        <v>132</v>
      </c>
      <c r="E40" s="760">
        <v>125</v>
      </c>
      <c r="F40" s="760">
        <v>0</v>
      </c>
      <c r="G40" s="760">
        <v>0</v>
      </c>
      <c r="H40" s="760">
        <v>257</v>
      </c>
      <c r="I40" s="760">
        <v>144</v>
      </c>
      <c r="J40" s="760">
        <v>95</v>
      </c>
      <c r="K40" s="760">
        <v>1</v>
      </c>
      <c r="L40" s="760">
        <v>48</v>
      </c>
      <c r="M40" s="760">
        <v>0</v>
      </c>
      <c r="N40" s="760">
        <v>0</v>
      </c>
      <c r="O40" s="760">
        <v>0</v>
      </c>
      <c r="P40" s="760">
        <v>0</v>
      </c>
      <c r="Q40" s="760">
        <v>113</v>
      </c>
      <c r="R40" s="760">
        <v>161</v>
      </c>
      <c r="S40" s="794">
        <f t="shared" si="0"/>
        <v>0.6666666666666666</v>
      </c>
    </row>
    <row r="41" spans="1:19" ht="21" customHeight="1">
      <c r="A41" s="762">
        <v>5.1</v>
      </c>
      <c r="B41" s="763" t="s">
        <v>650</v>
      </c>
      <c r="C41" s="763">
        <v>146</v>
      </c>
      <c r="D41" s="763">
        <v>90</v>
      </c>
      <c r="E41" s="763">
        <v>56</v>
      </c>
      <c r="F41" s="763">
        <v>0</v>
      </c>
      <c r="G41" s="763">
        <v>0</v>
      </c>
      <c r="H41" s="763">
        <v>146</v>
      </c>
      <c r="I41" s="763">
        <v>68</v>
      </c>
      <c r="J41" s="763">
        <v>42</v>
      </c>
      <c r="K41" s="763">
        <v>1</v>
      </c>
      <c r="L41" s="763">
        <v>25</v>
      </c>
      <c r="M41" s="763">
        <v>0</v>
      </c>
      <c r="N41" s="763">
        <v>0</v>
      </c>
      <c r="O41" s="763">
        <v>0</v>
      </c>
      <c r="P41" s="763">
        <v>0</v>
      </c>
      <c r="Q41" s="763">
        <v>78</v>
      </c>
      <c r="R41" s="763">
        <v>103</v>
      </c>
      <c r="S41" s="794">
        <f t="shared" si="0"/>
        <v>0.6323529411764706</v>
      </c>
    </row>
    <row r="42" spans="1:19" ht="21" customHeight="1">
      <c r="A42" s="762">
        <v>5.2</v>
      </c>
      <c r="B42" s="763" t="s">
        <v>649</v>
      </c>
      <c r="C42" s="763">
        <v>111</v>
      </c>
      <c r="D42" s="763">
        <v>42</v>
      </c>
      <c r="E42" s="763">
        <v>69</v>
      </c>
      <c r="F42" s="763">
        <v>0</v>
      </c>
      <c r="G42" s="763">
        <v>0</v>
      </c>
      <c r="H42" s="763">
        <v>111</v>
      </c>
      <c r="I42" s="763">
        <v>76</v>
      </c>
      <c r="J42" s="763">
        <v>53</v>
      </c>
      <c r="K42" s="763">
        <v>0</v>
      </c>
      <c r="L42" s="763">
        <v>23</v>
      </c>
      <c r="M42" s="763">
        <v>0</v>
      </c>
      <c r="N42" s="763">
        <v>0</v>
      </c>
      <c r="O42" s="763">
        <v>0</v>
      </c>
      <c r="P42" s="763">
        <v>0</v>
      </c>
      <c r="Q42" s="763">
        <v>35</v>
      </c>
      <c r="R42" s="763">
        <v>58</v>
      </c>
      <c r="S42" s="794">
        <f t="shared" si="0"/>
        <v>0.6973684210526315</v>
      </c>
    </row>
    <row r="43" spans="1:19" ht="21" customHeight="1">
      <c r="A43" s="761">
        <v>6</v>
      </c>
      <c r="B43" s="760" t="s">
        <v>718</v>
      </c>
      <c r="C43" s="760">
        <v>421</v>
      </c>
      <c r="D43" s="760">
        <v>254</v>
      </c>
      <c r="E43" s="760">
        <v>167</v>
      </c>
      <c r="F43" s="760">
        <v>1</v>
      </c>
      <c r="G43" s="760">
        <v>0</v>
      </c>
      <c r="H43" s="760">
        <v>420</v>
      </c>
      <c r="I43" s="760">
        <v>223</v>
      </c>
      <c r="J43" s="760">
        <v>103</v>
      </c>
      <c r="K43" s="760">
        <v>4</v>
      </c>
      <c r="L43" s="760">
        <v>115</v>
      </c>
      <c r="M43" s="760">
        <v>0</v>
      </c>
      <c r="N43" s="760">
        <v>0</v>
      </c>
      <c r="O43" s="760">
        <v>0</v>
      </c>
      <c r="P43" s="760">
        <v>1</v>
      </c>
      <c r="Q43" s="760">
        <v>197</v>
      </c>
      <c r="R43" s="760">
        <v>313</v>
      </c>
      <c r="S43" s="794">
        <f t="shared" si="0"/>
        <v>0.4798206278026906</v>
      </c>
    </row>
    <row r="44" spans="1:19" ht="21" customHeight="1">
      <c r="A44" s="762">
        <v>6.1</v>
      </c>
      <c r="B44" s="763" t="s">
        <v>643</v>
      </c>
      <c r="C44" s="763">
        <v>119</v>
      </c>
      <c r="D44" s="763">
        <v>73</v>
      </c>
      <c r="E44" s="763">
        <v>46</v>
      </c>
      <c r="F44" s="763">
        <v>0</v>
      </c>
      <c r="G44" s="763">
        <v>0</v>
      </c>
      <c r="H44" s="763">
        <v>119</v>
      </c>
      <c r="I44" s="763">
        <v>64</v>
      </c>
      <c r="J44" s="763">
        <v>27</v>
      </c>
      <c r="K44" s="763">
        <v>2</v>
      </c>
      <c r="L44" s="763">
        <v>34</v>
      </c>
      <c r="M44" s="763">
        <v>0</v>
      </c>
      <c r="N44" s="763">
        <v>0</v>
      </c>
      <c r="O44" s="763">
        <v>0</v>
      </c>
      <c r="P44" s="763">
        <v>1</v>
      </c>
      <c r="Q44" s="763">
        <v>55</v>
      </c>
      <c r="R44" s="763">
        <v>90</v>
      </c>
      <c r="S44" s="794">
        <f t="shared" si="0"/>
        <v>0.453125</v>
      </c>
    </row>
    <row r="45" spans="1:19" ht="21" customHeight="1">
      <c r="A45" s="762">
        <v>6.2</v>
      </c>
      <c r="B45" s="763" t="s">
        <v>640</v>
      </c>
      <c r="C45" s="763">
        <v>27</v>
      </c>
      <c r="D45" s="763">
        <v>0</v>
      </c>
      <c r="E45" s="763">
        <v>27</v>
      </c>
      <c r="F45" s="763">
        <v>1</v>
      </c>
      <c r="G45" s="763">
        <v>0</v>
      </c>
      <c r="H45" s="763">
        <v>26</v>
      </c>
      <c r="I45" s="763">
        <v>26</v>
      </c>
      <c r="J45" s="763">
        <v>18</v>
      </c>
      <c r="K45" s="763">
        <v>0</v>
      </c>
      <c r="L45" s="763">
        <v>8</v>
      </c>
      <c r="M45" s="763">
        <v>0</v>
      </c>
      <c r="N45" s="763">
        <v>0</v>
      </c>
      <c r="O45" s="763">
        <v>0</v>
      </c>
      <c r="P45" s="763">
        <v>0</v>
      </c>
      <c r="Q45" s="763">
        <v>0</v>
      </c>
      <c r="R45" s="763">
        <v>8</v>
      </c>
      <c r="S45" s="794">
        <f t="shared" si="0"/>
        <v>0.6923076923076923</v>
      </c>
    </row>
    <row r="46" spans="1:19" ht="21" customHeight="1">
      <c r="A46" s="762">
        <v>6.3</v>
      </c>
      <c r="B46" s="763" t="s">
        <v>644</v>
      </c>
      <c r="C46" s="763">
        <v>96</v>
      </c>
      <c r="D46" s="763">
        <v>55</v>
      </c>
      <c r="E46" s="763">
        <v>41</v>
      </c>
      <c r="F46" s="763">
        <v>0</v>
      </c>
      <c r="G46" s="763">
        <v>0</v>
      </c>
      <c r="H46" s="763">
        <v>96</v>
      </c>
      <c r="I46" s="763">
        <v>51</v>
      </c>
      <c r="J46" s="763">
        <v>23</v>
      </c>
      <c r="K46" s="763">
        <v>1</v>
      </c>
      <c r="L46" s="763">
        <v>27</v>
      </c>
      <c r="M46" s="763">
        <v>0</v>
      </c>
      <c r="N46" s="763">
        <v>0</v>
      </c>
      <c r="O46" s="763">
        <v>0</v>
      </c>
      <c r="P46" s="763">
        <v>0</v>
      </c>
      <c r="Q46" s="763">
        <v>45</v>
      </c>
      <c r="R46" s="763">
        <v>72</v>
      </c>
      <c r="S46" s="794">
        <f t="shared" si="0"/>
        <v>0.47058823529411764</v>
      </c>
    </row>
    <row r="47" spans="1:19" ht="21" customHeight="1">
      <c r="A47" s="762">
        <v>6.4</v>
      </c>
      <c r="B47" s="763" t="s">
        <v>641</v>
      </c>
      <c r="C47" s="763">
        <v>87</v>
      </c>
      <c r="D47" s="763">
        <v>52</v>
      </c>
      <c r="E47" s="763">
        <v>35</v>
      </c>
      <c r="F47" s="763">
        <v>0</v>
      </c>
      <c r="G47" s="763">
        <v>0</v>
      </c>
      <c r="H47" s="763">
        <v>87</v>
      </c>
      <c r="I47" s="763">
        <v>53</v>
      </c>
      <c r="J47" s="763">
        <v>21</v>
      </c>
      <c r="K47" s="763">
        <v>1</v>
      </c>
      <c r="L47" s="763">
        <v>31</v>
      </c>
      <c r="M47" s="763">
        <v>0</v>
      </c>
      <c r="N47" s="763">
        <v>0</v>
      </c>
      <c r="O47" s="763">
        <v>0</v>
      </c>
      <c r="P47" s="763">
        <v>0</v>
      </c>
      <c r="Q47" s="763">
        <v>34</v>
      </c>
      <c r="R47" s="763">
        <v>65</v>
      </c>
      <c r="S47" s="794">
        <f t="shared" si="0"/>
        <v>0.41509433962264153</v>
      </c>
    </row>
    <row r="48" spans="1:19" ht="21" customHeight="1">
      <c r="A48" s="762">
        <v>6.5</v>
      </c>
      <c r="B48" s="763" t="s">
        <v>642</v>
      </c>
      <c r="C48" s="763">
        <v>92</v>
      </c>
      <c r="D48" s="763">
        <v>74</v>
      </c>
      <c r="E48" s="763">
        <v>18</v>
      </c>
      <c r="F48" s="763">
        <v>0</v>
      </c>
      <c r="G48" s="763">
        <v>0</v>
      </c>
      <c r="H48" s="763">
        <v>92</v>
      </c>
      <c r="I48" s="763">
        <v>29</v>
      </c>
      <c r="J48" s="763">
        <v>14</v>
      </c>
      <c r="K48" s="763">
        <v>0</v>
      </c>
      <c r="L48" s="763">
        <v>15</v>
      </c>
      <c r="M48" s="763">
        <v>0</v>
      </c>
      <c r="N48" s="763">
        <v>0</v>
      </c>
      <c r="O48" s="763">
        <v>0</v>
      </c>
      <c r="P48" s="763">
        <v>0</v>
      </c>
      <c r="Q48" s="763">
        <v>63</v>
      </c>
      <c r="R48" s="763">
        <v>78</v>
      </c>
      <c r="S48" s="794">
        <f t="shared" si="0"/>
        <v>0.4827586206896552</v>
      </c>
    </row>
    <row r="49" spans="1:19" ht="21" customHeight="1">
      <c r="A49" s="761">
        <v>7</v>
      </c>
      <c r="B49" s="760" t="s">
        <v>719</v>
      </c>
      <c r="C49" s="760">
        <v>32</v>
      </c>
      <c r="D49" s="760">
        <v>17</v>
      </c>
      <c r="E49" s="760">
        <v>15</v>
      </c>
      <c r="F49" s="760">
        <v>0</v>
      </c>
      <c r="G49" s="760">
        <v>0</v>
      </c>
      <c r="H49" s="760">
        <v>32</v>
      </c>
      <c r="I49" s="760">
        <v>17</v>
      </c>
      <c r="J49" s="760">
        <v>13</v>
      </c>
      <c r="K49" s="760">
        <v>0</v>
      </c>
      <c r="L49" s="760">
        <v>3</v>
      </c>
      <c r="M49" s="760">
        <v>0</v>
      </c>
      <c r="N49" s="760">
        <v>0</v>
      </c>
      <c r="O49" s="760">
        <v>0</v>
      </c>
      <c r="P49" s="760">
        <v>1</v>
      </c>
      <c r="Q49" s="760">
        <v>15</v>
      </c>
      <c r="R49" s="760">
        <v>19</v>
      </c>
      <c r="S49" s="794">
        <f t="shared" si="0"/>
        <v>0.7647058823529411</v>
      </c>
    </row>
    <row r="50" spans="1:19" ht="21" customHeight="1">
      <c r="A50" s="762">
        <v>7.1</v>
      </c>
      <c r="B50" s="763" t="s">
        <v>647</v>
      </c>
      <c r="C50" s="763">
        <v>11</v>
      </c>
      <c r="D50" s="763">
        <v>5</v>
      </c>
      <c r="E50" s="763">
        <v>6</v>
      </c>
      <c r="F50" s="763">
        <v>0</v>
      </c>
      <c r="G50" s="763">
        <v>0</v>
      </c>
      <c r="H50" s="763">
        <v>11</v>
      </c>
      <c r="I50" s="763">
        <v>6</v>
      </c>
      <c r="J50" s="763">
        <v>6</v>
      </c>
      <c r="K50" s="763">
        <v>0</v>
      </c>
      <c r="L50" s="763">
        <v>0</v>
      </c>
      <c r="M50" s="763">
        <v>0</v>
      </c>
      <c r="N50" s="763">
        <v>0</v>
      </c>
      <c r="O50" s="763">
        <v>0</v>
      </c>
      <c r="P50" s="763">
        <v>0</v>
      </c>
      <c r="Q50" s="763">
        <v>5</v>
      </c>
      <c r="R50" s="763">
        <v>5</v>
      </c>
      <c r="S50" s="794">
        <f t="shared" si="0"/>
        <v>1</v>
      </c>
    </row>
    <row r="51" spans="1:19" ht="21" customHeight="1">
      <c r="A51" s="762">
        <v>7.2</v>
      </c>
      <c r="B51" s="763" t="s">
        <v>658</v>
      </c>
      <c r="C51" s="763">
        <v>21</v>
      </c>
      <c r="D51" s="763">
        <v>12</v>
      </c>
      <c r="E51" s="763">
        <v>9</v>
      </c>
      <c r="F51" s="763">
        <v>0</v>
      </c>
      <c r="G51" s="763">
        <v>0</v>
      </c>
      <c r="H51" s="763">
        <v>21</v>
      </c>
      <c r="I51" s="763">
        <v>11</v>
      </c>
      <c r="J51" s="763">
        <v>7</v>
      </c>
      <c r="K51" s="763">
        <v>0</v>
      </c>
      <c r="L51" s="763">
        <v>3</v>
      </c>
      <c r="M51" s="763">
        <v>0</v>
      </c>
      <c r="N51" s="763">
        <v>0</v>
      </c>
      <c r="O51" s="763">
        <v>0</v>
      </c>
      <c r="P51" s="763">
        <v>1</v>
      </c>
      <c r="Q51" s="763">
        <v>10</v>
      </c>
      <c r="R51" s="763">
        <v>14</v>
      </c>
      <c r="S51" s="794">
        <f t="shared" si="0"/>
        <v>0.6363636363636364</v>
      </c>
    </row>
    <row r="52" spans="1:19" ht="21" customHeight="1">
      <c r="A52" s="761">
        <v>8</v>
      </c>
      <c r="B52" s="760" t="s">
        <v>720</v>
      </c>
      <c r="C52" s="760">
        <v>801</v>
      </c>
      <c r="D52" s="760">
        <v>363</v>
      </c>
      <c r="E52" s="760">
        <v>438</v>
      </c>
      <c r="F52" s="760">
        <v>3</v>
      </c>
      <c r="G52" s="760">
        <v>0</v>
      </c>
      <c r="H52" s="760">
        <v>798</v>
      </c>
      <c r="I52" s="760">
        <v>497</v>
      </c>
      <c r="J52" s="760">
        <v>383</v>
      </c>
      <c r="K52" s="760">
        <v>1</v>
      </c>
      <c r="L52" s="760">
        <v>113</v>
      </c>
      <c r="M52" s="760">
        <v>0</v>
      </c>
      <c r="N52" s="760">
        <v>0</v>
      </c>
      <c r="O52" s="760">
        <v>0</v>
      </c>
      <c r="P52" s="760">
        <v>0</v>
      </c>
      <c r="Q52" s="760">
        <v>301</v>
      </c>
      <c r="R52" s="760">
        <v>414</v>
      </c>
      <c r="S52" s="794">
        <f t="shared" si="0"/>
        <v>0.772635814889336</v>
      </c>
    </row>
    <row r="53" spans="1:19" ht="21" customHeight="1">
      <c r="A53" s="762">
        <v>8.1</v>
      </c>
      <c r="B53" s="765" t="s">
        <v>630</v>
      </c>
      <c r="C53" s="766">
        <v>50</v>
      </c>
      <c r="D53" s="766">
        <v>22</v>
      </c>
      <c r="E53" s="766">
        <v>28</v>
      </c>
      <c r="F53" s="766"/>
      <c r="G53" s="766"/>
      <c r="H53" s="766">
        <v>50</v>
      </c>
      <c r="I53" s="766">
        <v>34</v>
      </c>
      <c r="J53" s="766">
        <v>33</v>
      </c>
      <c r="K53" s="766"/>
      <c r="L53" s="766">
        <v>1</v>
      </c>
      <c r="M53" s="766"/>
      <c r="N53" s="766"/>
      <c r="O53" s="766"/>
      <c r="P53" s="766"/>
      <c r="Q53" s="766">
        <v>16</v>
      </c>
      <c r="R53" s="763">
        <v>17</v>
      </c>
      <c r="S53" s="794">
        <f t="shared" si="0"/>
        <v>0.9705882352941176</v>
      </c>
    </row>
    <row r="54" spans="1:19" ht="21" customHeight="1">
      <c r="A54" s="762">
        <v>8.2</v>
      </c>
      <c r="B54" s="765" t="s">
        <v>635</v>
      </c>
      <c r="C54" s="766">
        <v>78</v>
      </c>
      <c r="D54" s="766">
        <v>36</v>
      </c>
      <c r="E54" s="766">
        <v>42</v>
      </c>
      <c r="F54" s="766"/>
      <c r="G54" s="766"/>
      <c r="H54" s="766">
        <v>78</v>
      </c>
      <c r="I54" s="766">
        <v>49</v>
      </c>
      <c r="J54" s="766">
        <v>32</v>
      </c>
      <c r="K54" s="766"/>
      <c r="L54" s="766">
        <v>17</v>
      </c>
      <c r="M54" s="766"/>
      <c r="N54" s="766"/>
      <c r="O54" s="766"/>
      <c r="P54" s="766"/>
      <c r="Q54" s="766">
        <v>29</v>
      </c>
      <c r="R54" s="763">
        <v>46</v>
      </c>
      <c r="S54" s="794">
        <f t="shared" si="0"/>
        <v>0.6530612244897959</v>
      </c>
    </row>
    <row r="55" spans="1:19" ht="21" customHeight="1">
      <c r="A55" s="762">
        <v>8.3</v>
      </c>
      <c r="B55" s="765" t="s">
        <v>633</v>
      </c>
      <c r="C55" s="766">
        <v>102</v>
      </c>
      <c r="D55" s="766">
        <v>49</v>
      </c>
      <c r="E55" s="766">
        <v>53</v>
      </c>
      <c r="F55" s="766"/>
      <c r="G55" s="766"/>
      <c r="H55" s="766">
        <v>102</v>
      </c>
      <c r="I55" s="766">
        <v>59</v>
      </c>
      <c r="J55" s="766">
        <v>47</v>
      </c>
      <c r="K55" s="766"/>
      <c r="L55" s="766">
        <v>12</v>
      </c>
      <c r="M55" s="766"/>
      <c r="N55" s="766"/>
      <c r="O55" s="766"/>
      <c r="P55" s="766"/>
      <c r="Q55" s="766">
        <v>43</v>
      </c>
      <c r="R55" s="763">
        <v>55</v>
      </c>
      <c r="S55" s="794">
        <f t="shared" si="0"/>
        <v>0.7966101694915254</v>
      </c>
    </row>
    <row r="56" spans="1:19" ht="21" customHeight="1">
      <c r="A56" s="762">
        <v>8.4</v>
      </c>
      <c r="B56" s="765" t="s">
        <v>634</v>
      </c>
      <c r="C56" s="766">
        <v>116</v>
      </c>
      <c r="D56" s="766">
        <v>61</v>
      </c>
      <c r="E56" s="766">
        <v>55</v>
      </c>
      <c r="F56" s="766"/>
      <c r="G56" s="766"/>
      <c r="H56" s="766">
        <v>116</v>
      </c>
      <c r="I56" s="766">
        <v>65</v>
      </c>
      <c r="J56" s="766">
        <v>49</v>
      </c>
      <c r="K56" s="766"/>
      <c r="L56" s="766">
        <v>16</v>
      </c>
      <c r="M56" s="766"/>
      <c r="N56" s="766"/>
      <c r="O56" s="766"/>
      <c r="P56" s="766"/>
      <c r="Q56" s="766">
        <v>51</v>
      </c>
      <c r="R56" s="763">
        <v>67</v>
      </c>
      <c r="S56" s="794">
        <f t="shared" si="0"/>
        <v>0.7538461538461538</v>
      </c>
    </row>
    <row r="57" spans="1:19" ht="21" customHeight="1">
      <c r="A57" s="762">
        <v>8.5</v>
      </c>
      <c r="B57" s="765" t="s">
        <v>639</v>
      </c>
      <c r="C57" s="766">
        <v>93</v>
      </c>
      <c r="D57" s="766">
        <v>47</v>
      </c>
      <c r="E57" s="766">
        <v>46</v>
      </c>
      <c r="F57" s="766"/>
      <c r="G57" s="766"/>
      <c r="H57" s="766">
        <v>93</v>
      </c>
      <c r="I57" s="766">
        <v>53</v>
      </c>
      <c r="J57" s="766">
        <v>43</v>
      </c>
      <c r="K57" s="766"/>
      <c r="L57" s="766">
        <v>10</v>
      </c>
      <c r="M57" s="766"/>
      <c r="N57" s="766"/>
      <c r="O57" s="766"/>
      <c r="P57" s="766"/>
      <c r="Q57" s="766">
        <v>40</v>
      </c>
      <c r="R57" s="763">
        <v>50</v>
      </c>
      <c r="S57" s="794">
        <f t="shared" si="0"/>
        <v>0.8113207547169812</v>
      </c>
    </row>
    <row r="58" spans="1:19" ht="21" customHeight="1">
      <c r="A58" s="762">
        <v>8.6</v>
      </c>
      <c r="B58" s="765" t="s">
        <v>674</v>
      </c>
      <c r="C58" s="766">
        <v>87</v>
      </c>
      <c r="D58" s="766">
        <v>39</v>
      </c>
      <c r="E58" s="766">
        <v>48</v>
      </c>
      <c r="F58" s="766"/>
      <c r="G58" s="766"/>
      <c r="H58" s="766">
        <v>87</v>
      </c>
      <c r="I58" s="766">
        <v>54</v>
      </c>
      <c r="J58" s="766">
        <v>37</v>
      </c>
      <c r="K58" s="766">
        <v>1</v>
      </c>
      <c r="L58" s="766">
        <v>16</v>
      </c>
      <c r="M58" s="766"/>
      <c r="N58" s="766"/>
      <c r="O58" s="766"/>
      <c r="P58" s="766"/>
      <c r="Q58" s="766">
        <v>33</v>
      </c>
      <c r="R58" s="763">
        <v>49</v>
      </c>
      <c r="S58" s="794">
        <f t="shared" si="0"/>
        <v>0.7037037037037037</v>
      </c>
    </row>
    <row r="59" spans="1:19" ht="21" customHeight="1">
      <c r="A59" s="762">
        <v>8.7</v>
      </c>
      <c r="B59" s="765" t="s">
        <v>629</v>
      </c>
      <c r="C59" s="766">
        <v>87</v>
      </c>
      <c r="D59" s="766">
        <v>28</v>
      </c>
      <c r="E59" s="766">
        <v>59</v>
      </c>
      <c r="F59" s="766">
        <v>1</v>
      </c>
      <c r="G59" s="766"/>
      <c r="H59" s="766">
        <v>86</v>
      </c>
      <c r="I59" s="766">
        <v>66</v>
      </c>
      <c r="J59" s="766">
        <v>47</v>
      </c>
      <c r="K59" s="766"/>
      <c r="L59" s="766">
        <v>19</v>
      </c>
      <c r="M59" s="766"/>
      <c r="N59" s="766"/>
      <c r="O59" s="766"/>
      <c r="P59" s="766"/>
      <c r="Q59" s="766">
        <v>20</v>
      </c>
      <c r="R59" s="763">
        <v>39</v>
      </c>
      <c r="S59" s="794">
        <f t="shared" si="0"/>
        <v>0.7121212121212122</v>
      </c>
    </row>
    <row r="60" spans="1:19" ht="21" customHeight="1">
      <c r="A60" s="762">
        <v>8.8</v>
      </c>
      <c r="B60" s="765" t="s">
        <v>632</v>
      </c>
      <c r="C60" s="766">
        <v>93</v>
      </c>
      <c r="D60" s="766">
        <v>39</v>
      </c>
      <c r="E60" s="766">
        <v>54</v>
      </c>
      <c r="F60" s="766">
        <v>2</v>
      </c>
      <c r="G60" s="766"/>
      <c r="H60" s="766">
        <v>91</v>
      </c>
      <c r="I60" s="766">
        <v>56</v>
      </c>
      <c r="J60" s="766">
        <v>46</v>
      </c>
      <c r="K60" s="766"/>
      <c r="L60" s="766">
        <v>10</v>
      </c>
      <c r="M60" s="766"/>
      <c r="N60" s="766"/>
      <c r="O60" s="766"/>
      <c r="P60" s="766"/>
      <c r="Q60" s="766">
        <v>35</v>
      </c>
      <c r="R60" s="763">
        <v>45</v>
      </c>
      <c r="S60" s="794">
        <f t="shared" si="0"/>
        <v>0.8214285714285714</v>
      </c>
    </row>
    <row r="61" spans="1:19" s="652" customFormat="1" ht="21" customHeight="1">
      <c r="A61" s="762">
        <v>8.9</v>
      </c>
      <c r="B61" s="765" t="s">
        <v>655</v>
      </c>
      <c r="C61" s="766">
        <v>95</v>
      </c>
      <c r="D61" s="766">
        <v>42</v>
      </c>
      <c r="E61" s="766">
        <v>53</v>
      </c>
      <c r="F61" s="766"/>
      <c r="G61" s="766"/>
      <c r="H61" s="766">
        <v>95</v>
      </c>
      <c r="I61" s="766">
        <v>61</v>
      </c>
      <c r="J61" s="766">
        <v>49</v>
      </c>
      <c r="K61" s="766"/>
      <c r="L61" s="766">
        <v>12</v>
      </c>
      <c r="M61" s="766"/>
      <c r="N61" s="766"/>
      <c r="O61" s="766"/>
      <c r="P61" s="766"/>
      <c r="Q61" s="766">
        <v>34</v>
      </c>
      <c r="R61" s="763">
        <v>46</v>
      </c>
      <c r="S61" s="794">
        <f t="shared" si="0"/>
        <v>0.8032786885245902</v>
      </c>
    </row>
    <row r="62" spans="1:19" s="404" customFormat="1" ht="29.25" customHeight="1">
      <c r="A62" s="761">
        <v>9</v>
      </c>
      <c r="B62" s="760" t="s">
        <v>721</v>
      </c>
      <c r="C62" s="760">
        <v>158</v>
      </c>
      <c r="D62" s="760">
        <v>97</v>
      </c>
      <c r="E62" s="760">
        <v>61</v>
      </c>
      <c r="F62" s="760">
        <v>0</v>
      </c>
      <c r="G62" s="760">
        <v>0</v>
      </c>
      <c r="H62" s="760">
        <v>158</v>
      </c>
      <c r="I62" s="760">
        <v>82</v>
      </c>
      <c r="J62" s="760">
        <v>52</v>
      </c>
      <c r="K62" s="760">
        <v>0</v>
      </c>
      <c r="L62" s="760">
        <v>30</v>
      </c>
      <c r="M62" s="760">
        <v>0</v>
      </c>
      <c r="N62" s="760">
        <v>0</v>
      </c>
      <c r="O62" s="760">
        <v>0</v>
      </c>
      <c r="P62" s="760">
        <v>0</v>
      </c>
      <c r="Q62" s="760">
        <v>76</v>
      </c>
      <c r="R62" s="760">
        <v>106</v>
      </c>
      <c r="S62" s="794">
        <f t="shared" si="0"/>
        <v>0.6341463414634146</v>
      </c>
    </row>
    <row r="63" spans="1:19" s="405" customFormat="1" ht="19.5" customHeight="1">
      <c r="A63" s="762">
        <v>9.1</v>
      </c>
      <c r="B63" s="763" t="s">
        <v>656</v>
      </c>
      <c r="C63" s="763">
        <v>128</v>
      </c>
      <c r="D63" s="763">
        <v>89</v>
      </c>
      <c r="E63" s="763">
        <v>39</v>
      </c>
      <c r="F63" s="763">
        <v>0</v>
      </c>
      <c r="G63" s="763">
        <v>0</v>
      </c>
      <c r="H63" s="763">
        <v>128</v>
      </c>
      <c r="I63" s="763">
        <v>58</v>
      </c>
      <c r="J63" s="763">
        <v>33</v>
      </c>
      <c r="K63" s="763">
        <v>0</v>
      </c>
      <c r="L63" s="763">
        <v>25</v>
      </c>
      <c r="M63" s="763">
        <v>0</v>
      </c>
      <c r="N63" s="763">
        <v>0</v>
      </c>
      <c r="O63" s="763">
        <v>0</v>
      </c>
      <c r="P63" s="763">
        <v>0</v>
      </c>
      <c r="Q63" s="763">
        <v>70</v>
      </c>
      <c r="R63" s="763">
        <v>95</v>
      </c>
      <c r="S63" s="794">
        <f t="shared" si="0"/>
        <v>0.5689655172413793</v>
      </c>
    </row>
    <row r="64" spans="1:19" s="685" customFormat="1" ht="18.75">
      <c r="A64" s="762">
        <v>9.2</v>
      </c>
      <c r="B64" s="763" t="s">
        <v>654</v>
      </c>
      <c r="C64" s="763">
        <v>30</v>
      </c>
      <c r="D64" s="763">
        <v>8</v>
      </c>
      <c r="E64" s="763">
        <v>22</v>
      </c>
      <c r="F64" s="763">
        <v>0</v>
      </c>
      <c r="G64" s="763">
        <v>0</v>
      </c>
      <c r="H64" s="763">
        <v>30</v>
      </c>
      <c r="I64" s="763">
        <v>24</v>
      </c>
      <c r="J64" s="763">
        <v>19</v>
      </c>
      <c r="K64" s="763">
        <v>0</v>
      </c>
      <c r="L64" s="763">
        <v>5</v>
      </c>
      <c r="M64" s="763">
        <v>0</v>
      </c>
      <c r="N64" s="763">
        <v>0</v>
      </c>
      <c r="O64" s="763">
        <v>0</v>
      </c>
      <c r="P64" s="763">
        <v>0</v>
      </c>
      <c r="Q64" s="763">
        <v>6</v>
      </c>
      <c r="R64" s="763">
        <v>11</v>
      </c>
      <c r="S64" s="794">
        <f t="shared" si="0"/>
        <v>0.7916666666666666</v>
      </c>
    </row>
    <row r="65" spans="1:3" s="446" customFormat="1" ht="11.25" customHeight="1">
      <c r="A65" s="678"/>
      <c r="B65" s="679"/>
      <c r="C65" s="680"/>
    </row>
    <row r="66" spans="1:19" s="446" customFormat="1" ht="17.25" customHeight="1">
      <c r="A66" s="678"/>
      <c r="C66" s="681"/>
      <c r="N66" s="1246" t="s">
        <v>709</v>
      </c>
      <c r="O66" s="1246"/>
      <c r="P66" s="1246"/>
      <c r="Q66" s="1246"/>
      <c r="R66" s="1246"/>
      <c r="S66" s="1246"/>
    </row>
    <row r="67" spans="1:19" s="683" customFormat="1" ht="17.25" customHeight="1">
      <c r="A67" s="656"/>
      <c r="B67" s="1242" t="s">
        <v>549</v>
      </c>
      <c r="C67" s="1242"/>
      <c r="D67" s="1242"/>
      <c r="E67" s="1242"/>
      <c r="N67" s="1242" t="s">
        <v>723</v>
      </c>
      <c r="O67" s="1242"/>
      <c r="P67" s="1242"/>
      <c r="Q67" s="1242"/>
      <c r="R67" s="1242"/>
      <c r="S67" s="1242"/>
    </row>
    <row r="68" spans="1:19" s="402" customFormat="1" ht="18.75">
      <c r="A68" s="651"/>
      <c r="B68" s="1244"/>
      <c r="C68" s="1244"/>
      <c r="D68" s="1244"/>
      <c r="E68" s="1244"/>
      <c r="F68" s="651"/>
      <c r="G68" s="651"/>
      <c r="H68" s="651"/>
      <c r="I68" s="651"/>
      <c r="J68" s="651"/>
      <c r="K68" s="651"/>
      <c r="L68" s="651"/>
      <c r="M68" s="651"/>
      <c r="N68" s="1244"/>
      <c r="O68" s="1244"/>
      <c r="P68" s="1244"/>
      <c r="Q68" s="1244"/>
      <c r="R68" s="1244"/>
      <c r="S68" s="1244"/>
    </row>
    <row r="69" spans="1:19" ht="18.75">
      <c r="A69" s="446"/>
      <c r="B69" s="446"/>
      <c r="C69" s="446"/>
      <c r="D69" s="446"/>
      <c r="E69" s="446"/>
      <c r="F69" s="446"/>
      <c r="G69" s="446"/>
      <c r="H69" s="446"/>
      <c r="I69" s="446"/>
      <c r="J69" s="446"/>
      <c r="K69" s="446"/>
      <c r="L69" s="446"/>
      <c r="M69" s="446"/>
      <c r="N69" s="446"/>
      <c r="O69" s="446"/>
      <c r="P69" s="446"/>
      <c r="Q69" s="446"/>
      <c r="R69" s="446"/>
      <c r="S69" s="446"/>
    </row>
  </sheetData>
  <sheetProtection/>
  <mergeCells count="30">
    <mergeCell ref="N68:S68"/>
    <mergeCell ref="B68:E68"/>
    <mergeCell ref="A11:B11"/>
    <mergeCell ref="N66:S66"/>
    <mergeCell ref="N67:S67"/>
    <mergeCell ref="Q7:Q9"/>
    <mergeCell ref="A10:B10"/>
    <mergeCell ref="B67:E67"/>
    <mergeCell ref="E1:O1"/>
    <mergeCell ref="E2:O2"/>
    <mergeCell ref="E3:O3"/>
    <mergeCell ref="F6:F9"/>
    <mergeCell ref="G6:G9"/>
    <mergeCell ref="D8:D9"/>
    <mergeCell ref="C6:E6"/>
    <mergeCell ref="A2:D2"/>
    <mergeCell ref="P2:S2"/>
    <mergeCell ref="A3:D3"/>
    <mergeCell ref="E8:E9"/>
    <mergeCell ref="J8:P8"/>
    <mergeCell ref="D7:E7"/>
    <mergeCell ref="A6:B9"/>
    <mergeCell ref="R6:R9"/>
    <mergeCell ref="I7:P7"/>
    <mergeCell ref="P4:S4"/>
    <mergeCell ref="H6:Q6"/>
    <mergeCell ref="S6:S9"/>
    <mergeCell ref="H7:H9"/>
    <mergeCell ref="C7:C9"/>
    <mergeCell ref="I8:I9"/>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AJ68"/>
  <sheetViews>
    <sheetView showZeros="0" tabSelected="1" view="pageBreakPreview" zoomScale="85" zoomScaleNormal="85" zoomScaleSheetLayoutView="85" zoomScalePageLayoutView="0" workbookViewId="0" topLeftCell="A5">
      <selection activeCell="H6" sqref="H6:R6"/>
    </sheetView>
  </sheetViews>
  <sheetFormatPr defaultColWidth="9.00390625" defaultRowHeight="15.75"/>
  <cols>
    <col min="1" max="1" width="3.50390625" style="416" customWidth="1"/>
    <col min="2" max="2" width="15.625" style="416" customWidth="1"/>
    <col min="3" max="3" width="11.875" style="416" customWidth="1"/>
    <col min="4" max="4" width="11.375" style="416" customWidth="1"/>
    <col min="5" max="5" width="11.875" style="416" customWidth="1"/>
    <col min="6" max="6" width="9.75390625" style="416" customWidth="1"/>
    <col min="7" max="7" width="5.25390625" style="416" customWidth="1"/>
    <col min="8" max="8" width="11.125" style="416" customWidth="1"/>
    <col min="9" max="9" width="10.625" style="416" customWidth="1"/>
    <col min="10" max="10" width="10.125" style="416" customWidth="1"/>
    <col min="11" max="11" width="8.875" style="416" customWidth="1"/>
    <col min="12" max="12" width="6.50390625" style="416" customWidth="1"/>
    <col min="13" max="13" width="11.125" style="416" customWidth="1"/>
    <col min="14" max="14" width="6.625" style="416" customWidth="1"/>
    <col min="15" max="15" width="2.875" style="416" customWidth="1"/>
    <col min="16" max="16" width="3.375" style="416" customWidth="1"/>
    <col min="17" max="17" width="7.625" style="416" customWidth="1"/>
    <col min="18" max="18" width="11.125" style="416" customWidth="1"/>
    <col min="19" max="19" width="11.50390625" style="416" customWidth="1"/>
    <col min="20" max="20" width="5.625" style="416" customWidth="1"/>
    <col min="21" max="16384" width="9.00390625" style="416" customWidth="1"/>
  </cols>
  <sheetData>
    <row r="1" spans="1:20" s="428" customFormat="1" ht="20.25" customHeight="1">
      <c r="A1" s="582" t="s">
        <v>35</v>
      </c>
      <c r="B1" s="582"/>
      <c r="C1" s="457"/>
      <c r="D1" s="455"/>
      <c r="E1" s="1165" t="s">
        <v>79</v>
      </c>
      <c r="F1" s="1165"/>
      <c r="G1" s="1165"/>
      <c r="H1" s="1165"/>
      <c r="I1" s="1165"/>
      <c r="J1" s="1165"/>
      <c r="K1" s="1165"/>
      <c r="L1" s="1165"/>
      <c r="M1" s="1165"/>
      <c r="N1" s="1165"/>
      <c r="O1" s="1165"/>
      <c r="P1" s="1165"/>
      <c r="Q1" s="583" t="s">
        <v>566</v>
      </c>
      <c r="R1" s="584"/>
      <c r="S1" s="584"/>
      <c r="T1" s="584"/>
    </row>
    <row r="2" spans="1:20" ht="17.25" customHeight="1">
      <c r="A2" s="1252" t="s">
        <v>336</v>
      </c>
      <c r="B2" s="1252"/>
      <c r="C2" s="1252"/>
      <c r="D2" s="1252"/>
      <c r="E2" s="1164" t="s">
        <v>42</v>
      </c>
      <c r="F2" s="1164"/>
      <c r="G2" s="1164"/>
      <c r="H2" s="1164"/>
      <c r="I2" s="1164"/>
      <c r="J2" s="1164"/>
      <c r="K2" s="1164"/>
      <c r="L2" s="1164"/>
      <c r="M2" s="1164"/>
      <c r="N2" s="1164"/>
      <c r="O2" s="1164"/>
      <c r="P2" s="1164"/>
      <c r="Q2" s="1253" t="s">
        <v>659</v>
      </c>
      <c r="R2" s="1253"/>
      <c r="S2" s="1253"/>
      <c r="T2" s="1253"/>
    </row>
    <row r="3" spans="1:20" s="428" customFormat="1" ht="18" customHeight="1">
      <c r="A3" s="1255" t="s">
        <v>337</v>
      </c>
      <c r="B3" s="1255"/>
      <c r="C3" s="1255"/>
      <c r="D3" s="1255"/>
      <c r="E3" s="1243" t="s">
        <v>722</v>
      </c>
      <c r="F3" s="1243"/>
      <c r="G3" s="1243"/>
      <c r="H3" s="1243"/>
      <c r="I3" s="1243"/>
      <c r="J3" s="1243"/>
      <c r="K3" s="1243"/>
      <c r="L3" s="1243"/>
      <c r="M3" s="1243"/>
      <c r="N3" s="1243"/>
      <c r="O3" s="1243"/>
      <c r="P3" s="1243"/>
      <c r="Q3" s="583" t="s">
        <v>462</v>
      </c>
      <c r="R3" s="585"/>
      <c r="S3" s="584"/>
      <c r="T3" s="584"/>
    </row>
    <row r="4" spans="1:20" ht="14.25" customHeight="1">
      <c r="A4" s="456" t="s">
        <v>210</v>
      </c>
      <c r="B4" s="447"/>
      <c r="C4" s="447"/>
      <c r="D4" s="447"/>
      <c r="E4" s="447"/>
      <c r="F4" s="447"/>
      <c r="G4" s="447"/>
      <c r="H4" s="447"/>
      <c r="I4" s="447"/>
      <c r="J4" s="447"/>
      <c r="K4" s="447"/>
      <c r="L4" s="447"/>
      <c r="M4" s="447"/>
      <c r="N4" s="447"/>
      <c r="O4" s="586"/>
      <c r="P4" s="586"/>
      <c r="Q4" s="1254" t="s">
        <v>404</v>
      </c>
      <c r="R4" s="1254"/>
      <c r="S4" s="1254"/>
      <c r="T4" s="1254"/>
    </row>
    <row r="5" spans="1:20" s="428" customFormat="1" ht="21.75" customHeight="1">
      <c r="A5" s="416"/>
      <c r="B5" s="24"/>
      <c r="C5" s="24"/>
      <c r="D5" s="416"/>
      <c r="E5" s="416"/>
      <c r="F5" s="416"/>
      <c r="G5" s="416"/>
      <c r="H5" s="416"/>
      <c r="I5" s="416"/>
      <c r="J5" s="416"/>
      <c r="K5" s="416"/>
      <c r="L5" s="416"/>
      <c r="M5" s="416"/>
      <c r="N5" s="416"/>
      <c r="O5" s="416"/>
      <c r="P5" s="416"/>
      <c r="Q5" s="1257" t="s">
        <v>567</v>
      </c>
      <c r="R5" s="1257"/>
      <c r="S5" s="1257"/>
      <c r="T5" s="1257"/>
    </row>
    <row r="6" spans="1:36" s="428" customFormat="1" ht="18.75" customHeight="1">
      <c r="A6" s="1180" t="s">
        <v>68</v>
      </c>
      <c r="B6" s="1180"/>
      <c r="C6" s="1237" t="s">
        <v>211</v>
      </c>
      <c r="D6" s="1237"/>
      <c r="E6" s="1237"/>
      <c r="F6" s="1238" t="s">
        <v>130</v>
      </c>
      <c r="G6" s="1238" t="s">
        <v>212</v>
      </c>
      <c r="H6" s="1256" t="s">
        <v>133</v>
      </c>
      <c r="I6" s="1256"/>
      <c r="J6" s="1256"/>
      <c r="K6" s="1256"/>
      <c r="L6" s="1256"/>
      <c r="M6" s="1256"/>
      <c r="N6" s="1256"/>
      <c r="O6" s="1256"/>
      <c r="P6" s="1256"/>
      <c r="Q6" s="1256"/>
      <c r="R6" s="1256"/>
      <c r="S6" s="1237" t="s">
        <v>346</v>
      </c>
      <c r="T6" s="1241" t="s">
        <v>565</v>
      </c>
      <c r="U6" s="587"/>
      <c r="V6" s="587"/>
      <c r="W6" s="587"/>
      <c r="X6" s="587"/>
      <c r="Y6" s="587"/>
      <c r="Z6" s="587"/>
      <c r="AA6" s="587"/>
      <c r="AB6" s="587"/>
      <c r="AC6" s="587"/>
      <c r="AD6" s="587"/>
      <c r="AE6" s="587"/>
      <c r="AF6" s="587"/>
      <c r="AG6" s="587"/>
      <c r="AH6" s="587"/>
      <c r="AI6" s="587"/>
      <c r="AJ6" s="587"/>
    </row>
    <row r="7" spans="1:36" s="588" customFormat="1" ht="21" customHeight="1">
      <c r="A7" s="1180"/>
      <c r="B7" s="1180"/>
      <c r="C7" s="1237" t="s">
        <v>50</v>
      </c>
      <c r="D7" s="1241" t="s">
        <v>7</v>
      </c>
      <c r="E7" s="1241"/>
      <c r="F7" s="1238"/>
      <c r="G7" s="1238"/>
      <c r="H7" s="1238" t="s">
        <v>133</v>
      </c>
      <c r="I7" s="1237" t="s">
        <v>134</v>
      </c>
      <c r="J7" s="1237"/>
      <c r="K7" s="1237"/>
      <c r="L7" s="1237"/>
      <c r="M7" s="1237"/>
      <c r="N7" s="1237"/>
      <c r="O7" s="1237"/>
      <c r="P7" s="1237"/>
      <c r="Q7" s="1237"/>
      <c r="R7" s="1238" t="s">
        <v>213</v>
      </c>
      <c r="S7" s="1237"/>
      <c r="T7" s="1241"/>
      <c r="U7" s="584"/>
      <c r="V7" s="584"/>
      <c r="W7" s="584"/>
      <c r="X7" s="584"/>
      <c r="Y7" s="584"/>
      <c r="Z7" s="584"/>
      <c r="AA7" s="584"/>
      <c r="AB7" s="584"/>
      <c r="AC7" s="584"/>
      <c r="AD7" s="584"/>
      <c r="AE7" s="584"/>
      <c r="AF7" s="584"/>
      <c r="AG7" s="584"/>
      <c r="AH7" s="584"/>
      <c r="AI7" s="584"/>
      <c r="AJ7" s="584"/>
    </row>
    <row r="8" spans="1:36" s="428" customFormat="1" ht="21.75" customHeight="1">
      <c r="A8" s="1180"/>
      <c r="B8" s="1180"/>
      <c r="C8" s="1237"/>
      <c r="D8" s="1241" t="s">
        <v>214</v>
      </c>
      <c r="E8" s="1241" t="s">
        <v>215</v>
      </c>
      <c r="F8" s="1238"/>
      <c r="G8" s="1238"/>
      <c r="H8" s="1238"/>
      <c r="I8" s="1238" t="s">
        <v>564</v>
      </c>
      <c r="J8" s="1241" t="s">
        <v>7</v>
      </c>
      <c r="K8" s="1241"/>
      <c r="L8" s="1241"/>
      <c r="M8" s="1241"/>
      <c r="N8" s="1241"/>
      <c r="O8" s="1241"/>
      <c r="P8" s="1241"/>
      <c r="Q8" s="1241"/>
      <c r="R8" s="1238"/>
      <c r="S8" s="1237"/>
      <c r="T8" s="1241"/>
      <c r="U8" s="587"/>
      <c r="V8" s="587"/>
      <c r="W8" s="587"/>
      <c r="X8" s="587"/>
      <c r="Y8" s="587"/>
      <c r="Z8" s="587"/>
      <c r="AA8" s="587"/>
      <c r="AB8" s="587"/>
      <c r="AC8" s="587"/>
      <c r="AD8" s="587"/>
      <c r="AE8" s="587"/>
      <c r="AF8" s="587"/>
      <c r="AG8" s="587"/>
      <c r="AH8" s="587"/>
      <c r="AI8" s="587"/>
      <c r="AJ8" s="587"/>
    </row>
    <row r="9" spans="1:36" s="428" customFormat="1" ht="84" customHeight="1">
      <c r="A9" s="1180"/>
      <c r="B9" s="1180"/>
      <c r="C9" s="1237"/>
      <c r="D9" s="1241"/>
      <c r="E9" s="1241"/>
      <c r="F9" s="1238"/>
      <c r="G9" s="1238"/>
      <c r="H9" s="1238"/>
      <c r="I9" s="1238"/>
      <c r="J9" s="453" t="s">
        <v>216</v>
      </c>
      <c r="K9" s="453" t="s">
        <v>217</v>
      </c>
      <c r="L9" s="453" t="s">
        <v>196</v>
      </c>
      <c r="M9" s="454" t="s">
        <v>138</v>
      </c>
      <c r="N9" s="454" t="s">
        <v>218</v>
      </c>
      <c r="O9" s="454" t="s">
        <v>142</v>
      </c>
      <c r="P9" s="454" t="s">
        <v>347</v>
      </c>
      <c r="Q9" s="454" t="s">
        <v>146</v>
      </c>
      <c r="R9" s="1238"/>
      <c r="S9" s="1237"/>
      <c r="T9" s="1241"/>
      <c r="U9" s="587"/>
      <c r="V9" s="587"/>
      <c r="W9" s="587"/>
      <c r="X9" s="587"/>
      <c r="Y9" s="587"/>
      <c r="Z9" s="587"/>
      <c r="AA9" s="587"/>
      <c r="AB9" s="587"/>
      <c r="AC9" s="587"/>
      <c r="AD9" s="587"/>
      <c r="AE9" s="587"/>
      <c r="AF9" s="587"/>
      <c r="AG9" s="587"/>
      <c r="AH9" s="587"/>
      <c r="AI9" s="587"/>
      <c r="AJ9" s="587"/>
    </row>
    <row r="10" spans="1:20" s="428" customFormat="1" ht="17.25" customHeight="1">
      <c r="A10" s="1251" t="s">
        <v>6</v>
      </c>
      <c r="B10" s="1251"/>
      <c r="C10" s="589">
        <v>1</v>
      </c>
      <c r="D10" s="589">
        <v>2</v>
      </c>
      <c r="E10" s="589">
        <v>3</v>
      </c>
      <c r="F10" s="589">
        <v>4</v>
      </c>
      <c r="G10" s="589">
        <v>5</v>
      </c>
      <c r="H10" s="589">
        <v>6</v>
      </c>
      <c r="I10" s="589">
        <v>7</v>
      </c>
      <c r="J10" s="589">
        <v>8</v>
      </c>
      <c r="K10" s="589">
        <v>9</v>
      </c>
      <c r="L10" s="589" t="s">
        <v>97</v>
      </c>
      <c r="M10" s="589" t="s">
        <v>98</v>
      </c>
      <c r="N10" s="589" t="s">
        <v>99</v>
      </c>
      <c r="O10" s="589" t="s">
        <v>100</v>
      </c>
      <c r="P10" s="589" t="s">
        <v>101</v>
      </c>
      <c r="Q10" s="589" t="s">
        <v>349</v>
      </c>
      <c r="R10" s="589" t="s">
        <v>350</v>
      </c>
      <c r="S10" s="589" t="s">
        <v>351</v>
      </c>
      <c r="T10" s="589" t="s">
        <v>352</v>
      </c>
    </row>
    <row r="11" spans="1:20" s="428" customFormat="1" ht="30" customHeight="1">
      <c r="A11" s="1250" t="s">
        <v>38</v>
      </c>
      <c r="B11" s="1250"/>
      <c r="C11" s="767">
        <f aca="true" t="shared" si="0" ref="C11:R11">SUM(C12,C23)</f>
        <v>368629544</v>
      </c>
      <c r="D11" s="767">
        <f t="shared" si="0"/>
        <v>307006295</v>
      </c>
      <c r="E11" s="767">
        <f t="shared" si="0"/>
        <v>61623249</v>
      </c>
      <c r="F11" s="767">
        <f t="shared" si="0"/>
        <v>5953503</v>
      </c>
      <c r="G11" s="767">
        <f t="shared" si="0"/>
        <v>0</v>
      </c>
      <c r="H11" s="767">
        <f t="shared" si="0"/>
        <v>362676041</v>
      </c>
      <c r="I11" s="767">
        <f t="shared" si="0"/>
        <v>131097621</v>
      </c>
      <c r="J11" s="767">
        <f t="shared" si="0"/>
        <v>18775449</v>
      </c>
      <c r="K11" s="767">
        <f t="shared" si="0"/>
        <v>1136222</v>
      </c>
      <c r="L11" s="767">
        <f t="shared" si="0"/>
        <v>9777</v>
      </c>
      <c r="M11" s="767">
        <f t="shared" si="0"/>
        <v>110952689</v>
      </c>
      <c r="N11" s="767">
        <f t="shared" si="0"/>
        <v>58247</v>
      </c>
      <c r="O11" s="767">
        <f t="shared" si="0"/>
        <v>0</v>
      </c>
      <c r="P11" s="767">
        <f t="shared" si="0"/>
        <v>0</v>
      </c>
      <c r="Q11" s="767">
        <f t="shared" si="0"/>
        <v>165237</v>
      </c>
      <c r="R11" s="767">
        <f t="shared" si="0"/>
        <v>231578420</v>
      </c>
      <c r="S11" s="767">
        <f aca="true" t="shared" si="1" ref="S11:S64">M11+N11+O11+P11+Q11+R11</f>
        <v>342754593</v>
      </c>
      <c r="T11" s="783">
        <f aca="true" t="shared" si="2" ref="T11:T64">IF(I11=0,0,((J11+K11)/I11))</f>
        <v>0.15188430459771654</v>
      </c>
    </row>
    <row r="12" spans="1:20" s="428" customFormat="1" ht="30" customHeight="1">
      <c r="A12" s="768" t="s">
        <v>0</v>
      </c>
      <c r="B12" s="767" t="s">
        <v>710</v>
      </c>
      <c r="C12" s="767">
        <f>D12+E12</f>
        <v>28787573</v>
      </c>
      <c r="D12" s="767">
        <f aca="true" t="shared" si="3" ref="D12:R12">SUM(D13:D22)</f>
        <v>24547964</v>
      </c>
      <c r="E12" s="767">
        <f t="shared" si="3"/>
        <v>4239609</v>
      </c>
      <c r="F12" s="767">
        <f t="shared" si="3"/>
        <v>409402</v>
      </c>
      <c r="G12" s="767">
        <f t="shared" si="3"/>
        <v>0</v>
      </c>
      <c r="H12" s="767">
        <f t="shared" si="3"/>
        <v>28378171</v>
      </c>
      <c r="I12" s="767">
        <f t="shared" si="3"/>
        <v>9153778</v>
      </c>
      <c r="J12" s="767">
        <f t="shared" si="3"/>
        <v>515881</v>
      </c>
      <c r="K12" s="767">
        <f t="shared" si="3"/>
        <v>9353</v>
      </c>
      <c r="L12" s="767">
        <f t="shared" si="3"/>
        <v>0</v>
      </c>
      <c r="M12" s="767">
        <f t="shared" si="3"/>
        <v>8628544</v>
      </c>
      <c r="N12" s="767">
        <f t="shared" si="3"/>
        <v>0</v>
      </c>
      <c r="O12" s="767">
        <f t="shared" si="3"/>
        <v>0</v>
      </c>
      <c r="P12" s="767">
        <f t="shared" si="3"/>
        <v>0</v>
      </c>
      <c r="Q12" s="767">
        <f t="shared" si="3"/>
        <v>0</v>
      </c>
      <c r="R12" s="767">
        <f t="shared" si="3"/>
        <v>19224393</v>
      </c>
      <c r="S12" s="767">
        <f t="shared" si="1"/>
        <v>27852937</v>
      </c>
      <c r="T12" s="783">
        <f t="shared" si="2"/>
        <v>0.05737893140952293</v>
      </c>
    </row>
    <row r="13" spans="1:20" ht="30" customHeight="1">
      <c r="A13" s="769">
        <v>1.1</v>
      </c>
      <c r="B13" s="770" t="s">
        <v>711</v>
      </c>
      <c r="C13" s="770">
        <f aca="true" t="shared" si="4" ref="C13:C22">SUM(D13:E13)</f>
        <v>2900</v>
      </c>
      <c r="D13" s="770">
        <v>0</v>
      </c>
      <c r="E13" s="770">
        <v>2900</v>
      </c>
      <c r="F13" s="770">
        <v>0</v>
      </c>
      <c r="G13" s="770">
        <v>0</v>
      </c>
      <c r="H13" s="770">
        <f aca="true" t="shared" si="5" ref="H13:H22">SUM(I13,R13)</f>
        <v>2900</v>
      </c>
      <c r="I13" s="770">
        <f aca="true" t="shared" si="6" ref="I13:I22">SUM(J13:Q13)</f>
        <v>2900</v>
      </c>
      <c r="J13" s="770">
        <v>2900</v>
      </c>
      <c r="K13" s="770">
        <v>0</v>
      </c>
      <c r="L13" s="770">
        <v>0</v>
      </c>
      <c r="M13" s="770">
        <v>0</v>
      </c>
      <c r="N13" s="770">
        <v>0</v>
      </c>
      <c r="O13" s="770">
        <v>0</v>
      </c>
      <c r="P13" s="770">
        <v>0</v>
      </c>
      <c r="Q13" s="770">
        <v>0</v>
      </c>
      <c r="R13" s="770">
        <v>0</v>
      </c>
      <c r="S13" s="770">
        <f t="shared" si="1"/>
        <v>0</v>
      </c>
      <c r="T13" s="784">
        <f t="shared" si="2"/>
        <v>1</v>
      </c>
    </row>
    <row r="14" spans="1:20" ht="30" customHeight="1">
      <c r="A14" s="769">
        <v>1.2</v>
      </c>
      <c r="B14" s="770" t="s">
        <v>707</v>
      </c>
      <c r="C14" s="770">
        <f t="shared" si="4"/>
        <v>300</v>
      </c>
      <c r="D14" s="770">
        <v>0</v>
      </c>
      <c r="E14" s="770">
        <v>300</v>
      </c>
      <c r="F14" s="770">
        <v>0</v>
      </c>
      <c r="G14" s="770">
        <v>0</v>
      </c>
      <c r="H14" s="770">
        <f t="shared" si="5"/>
        <v>300</v>
      </c>
      <c r="I14" s="770">
        <f t="shared" si="6"/>
        <v>300</v>
      </c>
      <c r="J14" s="770">
        <v>300</v>
      </c>
      <c r="K14" s="770">
        <v>0</v>
      </c>
      <c r="L14" s="770">
        <v>0</v>
      </c>
      <c r="M14" s="770">
        <v>0</v>
      </c>
      <c r="N14" s="770">
        <v>0</v>
      </c>
      <c r="O14" s="770">
        <v>0</v>
      </c>
      <c r="P14" s="770">
        <v>0</v>
      </c>
      <c r="Q14" s="770">
        <v>0</v>
      </c>
      <c r="R14" s="770">
        <v>0</v>
      </c>
      <c r="S14" s="770">
        <f t="shared" si="1"/>
        <v>0</v>
      </c>
      <c r="T14" s="784">
        <f t="shared" si="2"/>
        <v>1</v>
      </c>
    </row>
    <row r="15" spans="1:20" ht="30" customHeight="1">
      <c r="A15" s="769">
        <v>1.3</v>
      </c>
      <c r="B15" s="770" t="s">
        <v>625</v>
      </c>
      <c r="C15" s="770">
        <f t="shared" si="4"/>
        <v>5601</v>
      </c>
      <c r="D15" s="770">
        <v>300</v>
      </c>
      <c r="E15" s="770">
        <v>5301</v>
      </c>
      <c r="F15" s="770">
        <v>0</v>
      </c>
      <c r="G15" s="770">
        <v>0</v>
      </c>
      <c r="H15" s="770">
        <f t="shared" si="5"/>
        <v>5601</v>
      </c>
      <c r="I15" s="770">
        <f t="shared" si="6"/>
        <v>5601</v>
      </c>
      <c r="J15" s="770">
        <v>4701</v>
      </c>
      <c r="K15" s="770">
        <v>0</v>
      </c>
      <c r="L15" s="770">
        <v>0</v>
      </c>
      <c r="M15" s="770">
        <v>900</v>
      </c>
      <c r="N15" s="770">
        <v>0</v>
      </c>
      <c r="O15" s="770">
        <v>0</v>
      </c>
      <c r="P15" s="770">
        <v>0</v>
      </c>
      <c r="Q15" s="770">
        <v>0</v>
      </c>
      <c r="R15" s="770">
        <v>0</v>
      </c>
      <c r="S15" s="770">
        <f t="shared" si="1"/>
        <v>900</v>
      </c>
      <c r="T15" s="784">
        <f t="shared" si="2"/>
        <v>0.8393144081414033</v>
      </c>
    </row>
    <row r="16" spans="1:20" ht="30" customHeight="1">
      <c r="A16" s="769">
        <v>1.4</v>
      </c>
      <c r="B16" s="770" t="s">
        <v>624</v>
      </c>
      <c r="C16" s="770">
        <f t="shared" si="4"/>
        <v>235640</v>
      </c>
      <c r="D16" s="770">
        <v>211651</v>
      </c>
      <c r="E16" s="770">
        <v>23989</v>
      </c>
      <c r="F16" s="770">
        <v>17813</v>
      </c>
      <c r="G16" s="770">
        <v>0</v>
      </c>
      <c r="H16" s="770">
        <f t="shared" si="5"/>
        <v>217827</v>
      </c>
      <c r="I16" s="770">
        <f t="shared" si="6"/>
        <v>15577</v>
      </c>
      <c r="J16" s="770">
        <v>13254</v>
      </c>
      <c r="K16" s="770">
        <v>0</v>
      </c>
      <c r="L16" s="770">
        <v>0</v>
      </c>
      <c r="M16" s="770">
        <v>2323</v>
      </c>
      <c r="N16" s="770">
        <v>0</v>
      </c>
      <c r="O16" s="770">
        <v>0</v>
      </c>
      <c r="P16" s="770">
        <v>0</v>
      </c>
      <c r="Q16" s="770">
        <v>0</v>
      </c>
      <c r="R16" s="770">
        <v>202250</v>
      </c>
      <c r="S16" s="770">
        <f t="shared" si="1"/>
        <v>204573</v>
      </c>
      <c r="T16" s="784">
        <f t="shared" si="2"/>
        <v>0.8508698722475445</v>
      </c>
    </row>
    <row r="17" spans="1:20" ht="30" customHeight="1">
      <c r="A17" s="769">
        <v>1.5</v>
      </c>
      <c r="B17" s="770" t="s">
        <v>623</v>
      </c>
      <c r="C17" s="770">
        <f t="shared" si="4"/>
        <v>611741</v>
      </c>
      <c r="D17" s="770">
        <v>514674</v>
      </c>
      <c r="E17" s="770">
        <v>97067</v>
      </c>
      <c r="F17" s="770">
        <v>0</v>
      </c>
      <c r="G17" s="770">
        <v>0</v>
      </c>
      <c r="H17" s="770">
        <f t="shared" si="5"/>
        <v>611741</v>
      </c>
      <c r="I17" s="770">
        <f t="shared" si="6"/>
        <v>168667</v>
      </c>
      <c r="J17" s="770">
        <v>29155</v>
      </c>
      <c r="K17" s="770">
        <v>0</v>
      </c>
      <c r="L17" s="770">
        <v>0</v>
      </c>
      <c r="M17" s="770">
        <v>139512</v>
      </c>
      <c r="N17" s="770">
        <v>0</v>
      </c>
      <c r="O17" s="770">
        <v>0</v>
      </c>
      <c r="P17" s="770">
        <v>0</v>
      </c>
      <c r="Q17" s="770">
        <v>0</v>
      </c>
      <c r="R17" s="770">
        <v>443074</v>
      </c>
      <c r="S17" s="770">
        <f t="shared" si="1"/>
        <v>582586</v>
      </c>
      <c r="T17" s="784">
        <f t="shared" si="2"/>
        <v>0.17285538961385452</v>
      </c>
    </row>
    <row r="18" spans="1:20" ht="30" customHeight="1">
      <c r="A18" s="769">
        <v>1.6</v>
      </c>
      <c r="B18" s="770" t="s">
        <v>626</v>
      </c>
      <c r="C18" s="770">
        <f t="shared" si="4"/>
        <v>731929</v>
      </c>
      <c r="D18" s="770">
        <v>312777</v>
      </c>
      <c r="E18" s="770">
        <f>419552-400</f>
        <v>419152</v>
      </c>
      <c r="F18" s="770">
        <v>351689</v>
      </c>
      <c r="G18" s="770">
        <v>0</v>
      </c>
      <c r="H18" s="770">
        <f t="shared" si="5"/>
        <v>380240</v>
      </c>
      <c r="I18" s="770">
        <f t="shared" si="6"/>
        <v>87166</v>
      </c>
      <c r="J18" s="770">
        <v>67463</v>
      </c>
      <c r="K18" s="770">
        <v>9353</v>
      </c>
      <c r="L18" s="770">
        <v>0</v>
      </c>
      <c r="M18" s="770">
        <v>10350</v>
      </c>
      <c r="N18" s="770">
        <v>0</v>
      </c>
      <c r="O18" s="770">
        <v>0</v>
      </c>
      <c r="P18" s="770">
        <v>0</v>
      </c>
      <c r="Q18" s="770">
        <v>0</v>
      </c>
      <c r="R18" s="770">
        <v>293074</v>
      </c>
      <c r="S18" s="770">
        <f t="shared" si="1"/>
        <v>303424</v>
      </c>
      <c r="T18" s="784">
        <f t="shared" si="2"/>
        <v>0.881261042149462</v>
      </c>
    </row>
    <row r="19" spans="1:20" ht="30" customHeight="1">
      <c r="A19" s="769">
        <v>1.7</v>
      </c>
      <c r="B19" s="770" t="s">
        <v>627</v>
      </c>
      <c r="C19" s="770">
        <f t="shared" si="4"/>
        <v>1851743</v>
      </c>
      <c r="D19" s="770">
        <v>1837393</v>
      </c>
      <c r="E19" s="770">
        <v>14350</v>
      </c>
      <c r="F19" s="770">
        <v>9500</v>
      </c>
      <c r="G19" s="770">
        <v>0</v>
      </c>
      <c r="H19" s="770">
        <f t="shared" si="5"/>
        <v>1842243</v>
      </c>
      <c r="I19" s="770">
        <f t="shared" si="6"/>
        <v>1171615</v>
      </c>
      <c r="J19" s="770">
        <v>222298</v>
      </c>
      <c r="K19" s="770">
        <v>0</v>
      </c>
      <c r="L19" s="770">
        <v>0</v>
      </c>
      <c r="M19" s="770">
        <f>C19-(F19+J19+K19+L19+N19+O19+P19+Q19+R19+G19)</f>
        <v>949317</v>
      </c>
      <c r="N19" s="770">
        <v>0</v>
      </c>
      <c r="O19" s="770">
        <v>0</v>
      </c>
      <c r="P19" s="770">
        <v>0</v>
      </c>
      <c r="Q19" s="770">
        <v>0</v>
      </c>
      <c r="R19" s="770">
        <v>670628</v>
      </c>
      <c r="S19" s="770">
        <f t="shared" si="1"/>
        <v>1619945</v>
      </c>
      <c r="T19" s="784">
        <f t="shared" si="2"/>
        <v>0.1897363895136201</v>
      </c>
    </row>
    <row r="20" spans="1:20" ht="30" customHeight="1">
      <c r="A20" s="769">
        <v>1.8</v>
      </c>
      <c r="B20" s="770" t="s">
        <v>628</v>
      </c>
      <c r="C20" s="770">
        <f t="shared" si="4"/>
        <v>0</v>
      </c>
      <c r="D20" s="770">
        <v>0</v>
      </c>
      <c r="E20" s="770">
        <v>0</v>
      </c>
      <c r="F20" s="770">
        <v>0</v>
      </c>
      <c r="G20" s="770">
        <v>0</v>
      </c>
      <c r="H20" s="770">
        <f t="shared" si="5"/>
        <v>0</v>
      </c>
      <c r="I20" s="770">
        <f t="shared" si="6"/>
        <v>0</v>
      </c>
      <c r="J20" s="770">
        <v>0</v>
      </c>
      <c r="K20" s="770">
        <v>0</v>
      </c>
      <c r="L20" s="770">
        <v>0</v>
      </c>
      <c r="M20" s="770">
        <f>C20-(F20+J20+K20+L20+N20+O20+P20+Q20+R20+G20)</f>
        <v>0</v>
      </c>
      <c r="N20" s="770">
        <v>0</v>
      </c>
      <c r="O20" s="770">
        <v>0</v>
      </c>
      <c r="P20" s="770">
        <v>0</v>
      </c>
      <c r="Q20" s="770">
        <v>0</v>
      </c>
      <c r="R20" s="770">
        <v>0</v>
      </c>
      <c r="S20" s="770">
        <f t="shared" si="1"/>
        <v>0</v>
      </c>
      <c r="T20" s="784">
        <f t="shared" si="2"/>
        <v>0</v>
      </c>
    </row>
    <row r="21" spans="1:20" s="428" customFormat="1" ht="30" customHeight="1">
      <c r="A21" s="769">
        <v>1.9</v>
      </c>
      <c r="B21" s="770" t="s">
        <v>708</v>
      </c>
      <c r="C21" s="770">
        <f t="shared" si="4"/>
        <v>1400</v>
      </c>
      <c r="D21" s="770">
        <v>0</v>
      </c>
      <c r="E21" s="770">
        <v>1400</v>
      </c>
      <c r="F21" s="770">
        <v>0</v>
      </c>
      <c r="G21" s="770">
        <v>0</v>
      </c>
      <c r="H21" s="770">
        <f t="shared" si="5"/>
        <v>1400</v>
      </c>
      <c r="I21" s="770">
        <f t="shared" si="6"/>
        <v>1400</v>
      </c>
      <c r="J21" s="770">
        <v>1100</v>
      </c>
      <c r="K21" s="770">
        <v>0</v>
      </c>
      <c r="L21" s="770">
        <v>0</v>
      </c>
      <c r="M21" s="770">
        <f>C21-(F21+J21+K21+L21+N21+O21+P21+Q21+R21+G21)</f>
        <v>300</v>
      </c>
      <c r="N21" s="770">
        <v>0</v>
      </c>
      <c r="O21" s="770">
        <v>0</v>
      </c>
      <c r="P21" s="770">
        <v>0</v>
      </c>
      <c r="Q21" s="770">
        <v>0</v>
      </c>
      <c r="R21" s="770">
        <v>0</v>
      </c>
      <c r="S21" s="770">
        <f t="shared" si="1"/>
        <v>300</v>
      </c>
      <c r="T21" s="784">
        <f t="shared" si="2"/>
        <v>0.7857142857142857</v>
      </c>
    </row>
    <row r="22" spans="1:20" s="428" customFormat="1" ht="30" customHeight="1">
      <c r="A22" s="769">
        <v>2</v>
      </c>
      <c r="B22" s="770" t="s">
        <v>657</v>
      </c>
      <c r="C22" s="770">
        <f t="shared" si="4"/>
        <v>25346319</v>
      </c>
      <c r="D22" s="770">
        <v>21671169</v>
      </c>
      <c r="E22" s="770">
        <v>3675150</v>
      </c>
      <c r="F22" s="770">
        <v>30400</v>
      </c>
      <c r="G22" s="770">
        <v>0</v>
      </c>
      <c r="H22" s="770">
        <f t="shared" si="5"/>
        <v>25315919</v>
      </c>
      <c r="I22" s="770">
        <f t="shared" si="6"/>
        <v>7700552</v>
      </c>
      <c r="J22" s="770">
        <v>174710</v>
      </c>
      <c r="K22" s="770">
        <v>0</v>
      </c>
      <c r="L22" s="770">
        <v>0</v>
      </c>
      <c r="M22" s="770">
        <f>C22-(F22+J22+K22+L22+N22+O22+P22+Q22+R22+G22)</f>
        <v>7525842</v>
      </c>
      <c r="N22" s="770">
        <v>0</v>
      </c>
      <c r="O22" s="770">
        <v>0</v>
      </c>
      <c r="P22" s="770">
        <v>0</v>
      </c>
      <c r="Q22" s="770">
        <v>0</v>
      </c>
      <c r="R22" s="770">
        <v>17615367</v>
      </c>
      <c r="S22" s="770">
        <f t="shared" si="1"/>
        <v>25141209</v>
      </c>
      <c r="T22" s="784">
        <f t="shared" si="2"/>
        <v>0.022687983926347098</v>
      </c>
    </row>
    <row r="23" spans="1:20" s="428" customFormat="1" ht="30" customHeight="1">
      <c r="A23" s="768" t="s">
        <v>1</v>
      </c>
      <c r="B23" s="767" t="s">
        <v>712</v>
      </c>
      <c r="C23" s="767">
        <f aca="true" t="shared" si="7" ref="C23:R23">SUM(C24,C28,C32,C36,C40,C43,C49,C52,C62)</f>
        <v>339841971</v>
      </c>
      <c r="D23" s="767">
        <f t="shared" si="7"/>
        <v>282458331</v>
      </c>
      <c r="E23" s="767">
        <f t="shared" si="7"/>
        <v>57383640</v>
      </c>
      <c r="F23" s="767">
        <f t="shared" si="7"/>
        <v>5544101</v>
      </c>
      <c r="G23" s="767">
        <f t="shared" si="7"/>
        <v>0</v>
      </c>
      <c r="H23" s="767">
        <f t="shared" si="7"/>
        <v>334297870</v>
      </c>
      <c r="I23" s="767">
        <f t="shared" si="7"/>
        <v>121943843</v>
      </c>
      <c r="J23" s="767">
        <f t="shared" si="7"/>
        <v>18259568</v>
      </c>
      <c r="K23" s="767">
        <f t="shared" si="7"/>
        <v>1126869</v>
      </c>
      <c r="L23" s="767">
        <f t="shared" si="7"/>
        <v>9777</v>
      </c>
      <c r="M23" s="767">
        <f t="shared" si="7"/>
        <v>102324145</v>
      </c>
      <c r="N23" s="767">
        <f t="shared" si="7"/>
        <v>58247</v>
      </c>
      <c r="O23" s="767">
        <f t="shared" si="7"/>
        <v>0</v>
      </c>
      <c r="P23" s="767">
        <f t="shared" si="7"/>
        <v>0</v>
      </c>
      <c r="Q23" s="767">
        <f t="shared" si="7"/>
        <v>165237</v>
      </c>
      <c r="R23" s="767">
        <f t="shared" si="7"/>
        <v>212354027</v>
      </c>
      <c r="S23" s="767">
        <f t="shared" si="1"/>
        <v>314901656</v>
      </c>
      <c r="T23" s="783">
        <f t="shared" si="2"/>
        <v>0.15897839959004736</v>
      </c>
    </row>
    <row r="24" spans="1:20" s="428" customFormat="1" ht="30" customHeight="1">
      <c r="A24" s="768">
        <v>1</v>
      </c>
      <c r="B24" s="767" t="s">
        <v>713</v>
      </c>
      <c r="C24" s="767">
        <f>D24+E24</f>
        <v>34182166</v>
      </c>
      <c r="D24" s="767">
        <f>SUM(D25:D27)</f>
        <v>24299840</v>
      </c>
      <c r="E24" s="767">
        <f>SUM(E25:E27)</f>
        <v>9882326</v>
      </c>
      <c r="F24" s="767">
        <f>SUM(F25:F27)</f>
        <v>0</v>
      </c>
      <c r="G24" s="767">
        <f>SUM(G25:G27)</f>
        <v>0</v>
      </c>
      <c r="H24" s="767">
        <f aca="true" t="shared" si="8" ref="H24:H64">SUM(I24,R24)</f>
        <v>34182166</v>
      </c>
      <c r="I24" s="767">
        <f aca="true" t="shared" si="9" ref="I24:I64">SUM(J24:Q24)</f>
        <v>28107659</v>
      </c>
      <c r="J24" s="767">
        <f aca="true" t="shared" si="10" ref="J24:R24">SUM(J25:J27)</f>
        <v>9597685</v>
      </c>
      <c r="K24" s="767">
        <f t="shared" si="10"/>
        <v>3259</v>
      </c>
      <c r="L24" s="767">
        <f t="shared" si="10"/>
        <v>0</v>
      </c>
      <c r="M24" s="767">
        <f t="shared" si="10"/>
        <v>18348719</v>
      </c>
      <c r="N24" s="767">
        <f t="shared" si="10"/>
        <v>0</v>
      </c>
      <c r="O24" s="767">
        <f t="shared" si="10"/>
        <v>0</v>
      </c>
      <c r="P24" s="767">
        <f t="shared" si="10"/>
        <v>0</v>
      </c>
      <c r="Q24" s="767">
        <f t="shared" si="10"/>
        <v>157996</v>
      </c>
      <c r="R24" s="767">
        <f t="shared" si="10"/>
        <v>6074507</v>
      </c>
      <c r="S24" s="767">
        <f t="shared" si="1"/>
        <v>24581222</v>
      </c>
      <c r="T24" s="783">
        <f t="shared" si="2"/>
        <v>0.34157750383978974</v>
      </c>
    </row>
    <row r="25" spans="1:20" s="428" customFormat="1" ht="30" customHeight="1">
      <c r="A25" s="769">
        <v>1.1</v>
      </c>
      <c r="B25" s="770" t="s">
        <v>653</v>
      </c>
      <c r="C25" s="770">
        <f>SUM(D25:E25)</f>
        <v>20397718</v>
      </c>
      <c r="D25" s="770">
        <v>18726443</v>
      </c>
      <c r="E25" s="770">
        <v>1671275</v>
      </c>
      <c r="F25" s="770">
        <v>0</v>
      </c>
      <c r="G25" s="770">
        <v>0</v>
      </c>
      <c r="H25" s="770">
        <f t="shared" si="8"/>
        <v>20397718</v>
      </c>
      <c r="I25" s="770">
        <f t="shared" si="9"/>
        <v>19707373</v>
      </c>
      <c r="J25" s="770">
        <v>9401435</v>
      </c>
      <c r="K25" s="770">
        <v>3259</v>
      </c>
      <c r="L25" s="770">
        <v>0</v>
      </c>
      <c r="M25" s="770">
        <f>C25-(F25+J25+K25+L25+N25+O25+P25+Q25+R25)</f>
        <v>10302679</v>
      </c>
      <c r="N25" s="770">
        <v>0</v>
      </c>
      <c r="O25" s="770">
        <v>0</v>
      </c>
      <c r="P25" s="770">
        <v>0</v>
      </c>
      <c r="Q25" s="770">
        <v>0</v>
      </c>
      <c r="R25" s="770">
        <v>690345</v>
      </c>
      <c r="S25" s="770">
        <f t="shared" si="1"/>
        <v>10993024</v>
      </c>
      <c r="T25" s="784">
        <f t="shared" si="2"/>
        <v>0.4772170293828609</v>
      </c>
    </row>
    <row r="26" spans="1:20" s="428" customFormat="1" ht="30" customHeight="1">
      <c r="A26" s="769">
        <v>1.2</v>
      </c>
      <c r="B26" s="770" t="s">
        <v>651</v>
      </c>
      <c r="C26" s="770">
        <f>SUM(D26:E26)</f>
        <v>7994892</v>
      </c>
      <c r="D26" s="770">
        <v>23694</v>
      </c>
      <c r="E26" s="770">
        <v>7971198</v>
      </c>
      <c r="F26" s="770">
        <v>0</v>
      </c>
      <c r="G26" s="770">
        <v>0</v>
      </c>
      <c r="H26" s="770">
        <f t="shared" si="8"/>
        <v>7994892</v>
      </c>
      <c r="I26" s="770">
        <f t="shared" si="9"/>
        <v>7971198</v>
      </c>
      <c r="J26" s="770">
        <v>61197</v>
      </c>
      <c r="K26" s="770">
        <v>0</v>
      </c>
      <c r="L26" s="770">
        <v>0</v>
      </c>
      <c r="M26" s="770">
        <f>C26-(F26+J26+K26+L26+N26+O26+P26+Q26+R26)</f>
        <v>7910001</v>
      </c>
      <c r="N26" s="770">
        <v>0</v>
      </c>
      <c r="O26" s="770">
        <v>0</v>
      </c>
      <c r="P26" s="770">
        <v>0</v>
      </c>
      <c r="Q26" s="770">
        <v>0</v>
      </c>
      <c r="R26" s="770">
        <v>23694</v>
      </c>
      <c r="S26" s="770">
        <f t="shared" si="1"/>
        <v>7933695</v>
      </c>
      <c r="T26" s="784">
        <f t="shared" si="2"/>
        <v>0.00767726507358116</v>
      </c>
    </row>
    <row r="27" spans="1:20" s="428" customFormat="1" ht="30" customHeight="1">
      <c r="A27" s="769">
        <v>1.3</v>
      </c>
      <c r="B27" s="770" t="s">
        <v>652</v>
      </c>
      <c r="C27" s="770">
        <f>SUM(D27:E27)</f>
        <v>5789556</v>
      </c>
      <c r="D27" s="770">
        <v>5549703</v>
      </c>
      <c r="E27" s="770">
        <v>239853</v>
      </c>
      <c r="F27" s="770">
        <v>0</v>
      </c>
      <c r="G27" s="770">
        <v>0</v>
      </c>
      <c r="H27" s="770">
        <f t="shared" si="8"/>
        <v>5789556</v>
      </c>
      <c r="I27" s="770">
        <f t="shared" si="9"/>
        <v>429088</v>
      </c>
      <c r="J27" s="770">
        <v>135053</v>
      </c>
      <c r="K27" s="770">
        <v>0</v>
      </c>
      <c r="L27" s="770">
        <v>0</v>
      </c>
      <c r="M27" s="770">
        <f>C27-(F27+J27+K27+L27+N27+O27+P27+Q27+R27)</f>
        <v>136039</v>
      </c>
      <c r="N27" s="770">
        <v>0</v>
      </c>
      <c r="O27" s="770">
        <v>0</v>
      </c>
      <c r="P27" s="770">
        <v>0</v>
      </c>
      <c r="Q27" s="770">
        <v>157996</v>
      </c>
      <c r="R27" s="770">
        <v>5360468</v>
      </c>
      <c r="S27" s="770">
        <f t="shared" si="1"/>
        <v>5654503</v>
      </c>
      <c r="T27" s="784">
        <f t="shared" si="2"/>
        <v>0.31474429487657546</v>
      </c>
    </row>
    <row r="28" spans="1:20" s="428" customFormat="1" ht="30" customHeight="1">
      <c r="A28" s="768">
        <v>2</v>
      </c>
      <c r="B28" s="767" t="s">
        <v>714</v>
      </c>
      <c r="C28" s="767">
        <f>D28+E28</f>
        <v>1982026</v>
      </c>
      <c r="D28" s="767">
        <f>SUM(D29:D31)</f>
        <v>1340505</v>
      </c>
      <c r="E28" s="767">
        <f>SUM(E29:E31)</f>
        <v>641521</v>
      </c>
      <c r="F28" s="767">
        <f>SUM(F29:F31)</f>
        <v>400</v>
      </c>
      <c r="G28" s="767">
        <f>SUM(G29:G31)</f>
        <v>0</v>
      </c>
      <c r="H28" s="767">
        <f t="shared" si="8"/>
        <v>1981626</v>
      </c>
      <c r="I28" s="767">
        <f t="shared" si="9"/>
        <v>731583</v>
      </c>
      <c r="J28" s="767">
        <f aca="true" t="shared" si="11" ref="J28:R28">SUM(J29:J31)</f>
        <v>96247</v>
      </c>
      <c r="K28" s="767">
        <f t="shared" si="11"/>
        <v>0</v>
      </c>
      <c r="L28" s="767">
        <f t="shared" si="11"/>
        <v>0</v>
      </c>
      <c r="M28" s="767">
        <f t="shared" si="11"/>
        <v>635336</v>
      </c>
      <c r="N28" s="767">
        <f t="shared" si="11"/>
        <v>0</v>
      </c>
      <c r="O28" s="767">
        <f t="shared" si="11"/>
        <v>0</v>
      </c>
      <c r="P28" s="767">
        <f t="shared" si="11"/>
        <v>0</v>
      </c>
      <c r="Q28" s="767">
        <f t="shared" si="11"/>
        <v>0</v>
      </c>
      <c r="R28" s="767">
        <f t="shared" si="11"/>
        <v>1250043</v>
      </c>
      <c r="S28" s="767">
        <f t="shared" si="1"/>
        <v>1885379</v>
      </c>
      <c r="T28" s="783">
        <f t="shared" si="2"/>
        <v>0.13155991869685327</v>
      </c>
    </row>
    <row r="29" spans="1:20" s="428" customFormat="1" ht="30" customHeight="1">
      <c r="A29" s="769">
        <v>2.1</v>
      </c>
      <c r="B29" s="770" t="s">
        <v>675</v>
      </c>
      <c r="C29" s="770">
        <f>SUM(D29:E29)</f>
        <v>560660</v>
      </c>
      <c r="D29" s="770">
        <v>531874</v>
      </c>
      <c r="E29" s="770">
        <v>28786</v>
      </c>
      <c r="F29" s="770">
        <v>200</v>
      </c>
      <c r="G29" s="770">
        <v>0</v>
      </c>
      <c r="H29" s="770">
        <f t="shared" si="8"/>
        <v>560460</v>
      </c>
      <c r="I29" s="770">
        <f t="shared" si="9"/>
        <v>36586</v>
      </c>
      <c r="J29" s="770">
        <v>28586</v>
      </c>
      <c r="K29" s="770">
        <v>0</v>
      </c>
      <c r="L29" s="770">
        <v>0</v>
      </c>
      <c r="M29" s="770">
        <f>C29-(F29+J29+K29+L29+N29+O29+P29+Q29+R29)</f>
        <v>8000</v>
      </c>
      <c r="N29" s="770">
        <v>0</v>
      </c>
      <c r="O29" s="770">
        <v>0</v>
      </c>
      <c r="P29" s="770">
        <v>0</v>
      </c>
      <c r="Q29" s="770">
        <v>0</v>
      </c>
      <c r="R29" s="770">
        <v>523874</v>
      </c>
      <c r="S29" s="770">
        <f t="shared" si="1"/>
        <v>531874</v>
      </c>
      <c r="T29" s="784">
        <f t="shared" si="2"/>
        <v>0.7813371234898595</v>
      </c>
    </row>
    <row r="30" spans="1:20" s="428" customFormat="1" ht="30" customHeight="1">
      <c r="A30" s="769">
        <v>2.2</v>
      </c>
      <c r="B30" s="770" t="s">
        <v>637</v>
      </c>
      <c r="C30" s="770">
        <f>SUM(D30:E30)</f>
        <v>1031590</v>
      </c>
      <c r="D30" s="770">
        <v>580982</v>
      </c>
      <c r="E30" s="770">
        <v>450608</v>
      </c>
      <c r="F30" s="770">
        <v>200</v>
      </c>
      <c r="G30" s="770">
        <v>0</v>
      </c>
      <c r="H30" s="770">
        <f t="shared" si="8"/>
        <v>1031390</v>
      </c>
      <c r="I30" s="770">
        <f t="shared" si="9"/>
        <v>453070</v>
      </c>
      <c r="J30" s="770">
        <v>58461</v>
      </c>
      <c r="K30" s="770">
        <v>0</v>
      </c>
      <c r="L30" s="770">
        <v>0</v>
      </c>
      <c r="M30" s="770">
        <f>C30-(F30+J30+K30+L30+N30+O30+P30+Q30+R30)</f>
        <v>394609</v>
      </c>
      <c r="N30" s="770">
        <v>0</v>
      </c>
      <c r="O30" s="770">
        <v>0</v>
      </c>
      <c r="P30" s="770">
        <v>0</v>
      </c>
      <c r="Q30" s="770">
        <v>0</v>
      </c>
      <c r="R30" s="770">
        <v>578320</v>
      </c>
      <c r="S30" s="770">
        <f t="shared" si="1"/>
        <v>972929</v>
      </c>
      <c r="T30" s="784">
        <f t="shared" si="2"/>
        <v>0.12903304125190368</v>
      </c>
    </row>
    <row r="31" spans="1:20" s="428" customFormat="1" ht="30" customHeight="1">
      <c r="A31" s="769">
        <v>2.3</v>
      </c>
      <c r="B31" s="770" t="s">
        <v>648</v>
      </c>
      <c r="C31" s="770">
        <f>SUM(D31:E31)</f>
        <v>389776</v>
      </c>
      <c r="D31" s="770">
        <v>227649</v>
      </c>
      <c r="E31" s="770">
        <v>162127</v>
      </c>
      <c r="F31" s="770">
        <v>0</v>
      </c>
      <c r="G31" s="770">
        <v>0</v>
      </c>
      <c r="H31" s="770">
        <f t="shared" si="8"/>
        <v>389776</v>
      </c>
      <c r="I31" s="770">
        <f t="shared" si="9"/>
        <v>241927</v>
      </c>
      <c r="J31" s="770">
        <v>9200</v>
      </c>
      <c r="K31" s="770">
        <v>0</v>
      </c>
      <c r="L31" s="770">
        <v>0</v>
      </c>
      <c r="M31" s="770">
        <f>C31-(F31+J31+K31+L31+N31+O31+P31+Q31+R31)</f>
        <v>232727</v>
      </c>
      <c r="N31" s="770">
        <v>0</v>
      </c>
      <c r="O31" s="770">
        <v>0</v>
      </c>
      <c r="P31" s="770">
        <v>0</v>
      </c>
      <c r="Q31" s="770">
        <v>0</v>
      </c>
      <c r="R31" s="770">
        <v>147849</v>
      </c>
      <c r="S31" s="770">
        <f t="shared" si="1"/>
        <v>380576</v>
      </c>
      <c r="T31" s="784">
        <f t="shared" si="2"/>
        <v>0.038028000181873044</v>
      </c>
    </row>
    <row r="32" spans="1:20" s="428" customFormat="1" ht="30" customHeight="1">
      <c r="A32" s="768">
        <v>3</v>
      </c>
      <c r="B32" s="767" t="s">
        <v>715</v>
      </c>
      <c r="C32" s="767">
        <f>D32+E32</f>
        <v>12724617</v>
      </c>
      <c r="D32" s="767">
        <f>SUM(D33:D35)</f>
        <v>1980967</v>
      </c>
      <c r="E32" s="767">
        <f>SUM(E33:E35)</f>
        <v>10743650</v>
      </c>
      <c r="F32" s="767">
        <f>SUM(F33:F35)</f>
        <v>52200</v>
      </c>
      <c r="G32" s="767">
        <f>SUM(G33:G35)</f>
        <v>0</v>
      </c>
      <c r="H32" s="767">
        <f t="shared" si="8"/>
        <v>12672417</v>
      </c>
      <c r="I32" s="767">
        <f t="shared" si="9"/>
        <v>11963862</v>
      </c>
      <c r="J32" s="767">
        <f aca="true" t="shared" si="12" ref="J32:R32">SUM(J33:J35)</f>
        <v>101705</v>
      </c>
      <c r="K32" s="767">
        <f t="shared" si="12"/>
        <v>0</v>
      </c>
      <c r="L32" s="767">
        <f t="shared" si="12"/>
        <v>9777</v>
      </c>
      <c r="M32" s="767">
        <f t="shared" si="12"/>
        <v>11852380</v>
      </c>
      <c r="N32" s="767">
        <f t="shared" si="12"/>
        <v>0</v>
      </c>
      <c r="O32" s="767">
        <f t="shared" si="12"/>
        <v>0</v>
      </c>
      <c r="P32" s="767">
        <f t="shared" si="12"/>
        <v>0</v>
      </c>
      <c r="Q32" s="767">
        <f t="shared" si="12"/>
        <v>0</v>
      </c>
      <c r="R32" s="767">
        <f t="shared" si="12"/>
        <v>708555</v>
      </c>
      <c r="S32" s="767">
        <f t="shared" si="1"/>
        <v>12560935</v>
      </c>
      <c r="T32" s="783">
        <f t="shared" si="2"/>
        <v>0.008501017480810126</v>
      </c>
    </row>
    <row r="33" spans="1:20" s="428" customFormat="1" ht="30" customHeight="1">
      <c r="A33" s="769">
        <v>3.1</v>
      </c>
      <c r="B33" s="770" t="s">
        <v>631</v>
      </c>
      <c r="C33" s="770">
        <f>SUM(D33:E33)</f>
        <v>6463625</v>
      </c>
      <c r="D33" s="770">
        <v>1164181</v>
      </c>
      <c r="E33" s="770">
        <v>5299444</v>
      </c>
      <c r="F33" s="770">
        <v>52000</v>
      </c>
      <c r="G33" s="770">
        <v>0</v>
      </c>
      <c r="H33" s="770">
        <f t="shared" si="8"/>
        <v>6411625</v>
      </c>
      <c r="I33" s="770">
        <f t="shared" si="9"/>
        <v>6076763</v>
      </c>
      <c r="J33" s="770">
        <v>26997</v>
      </c>
      <c r="K33" s="770">
        <v>0</v>
      </c>
      <c r="L33" s="770">
        <v>6780</v>
      </c>
      <c r="M33" s="770">
        <f>C33-(F33+J33+K33+L33+N33+O33+P33+Q33+R33)</f>
        <v>6042986</v>
      </c>
      <c r="N33" s="770">
        <v>0</v>
      </c>
      <c r="O33" s="770">
        <v>0</v>
      </c>
      <c r="P33" s="770">
        <v>0</v>
      </c>
      <c r="Q33" s="770">
        <v>0</v>
      </c>
      <c r="R33" s="770">
        <v>334862</v>
      </c>
      <c r="S33" s="770">
        <f t="shared" si="1"/>
        <v>6377848</v>
      </c>
      <c r="T33" s="784">
        <f t="shared" si="2"/>
        <v>0.0044426613313700075</v>
      </c>
    </row>
    <row r="34" spans="1:20" s="428" customFormat="1" ht="30" customHeight="1">
      <c r="A34" s="769">
        <v>3.2</v>
      </c>
      <c r="B34" s="770" t="s">
        <v>636</v>
      </c>
      <c r="C34" s="770">
        <f>SUM(D34:E34)</f>
        <v>5971341</v>
      </c>
      <c r="D34" s="770">
        <v>540587</v>
      </c>
      <c r="E34" s="770">
        <v>5430754</v>
      </c>
      <c r="F34" s="770">
        <v>200</v>
      </c>
      <c r="G34" s="770">
        <v>0</v>
      </c>
      <c r="H34" s="770">
        <f t="shared" si="8"/>
        <v>5971141</v>
      </c>
      <c r="I34" s="770">
        <f t="shared" si="9"/>
        <v>5833647</v>
      </c>
      <c r="J34" s="770">
        <v>21656</v>
      </c>
      <c r="K34" s="770">
        <v>0</v>
      </c>
      <c r="L34" s="770">
        <v>2997</v>
      </c>
      <c r="M34" s="770">
        <f>C34-(F34+J34+K34+L34+N34+O34+P34+Q34+R34)</f>
        <v>5808994</v>
      </c>
      <c r="N34" s="770">
        <v>0</v>
      </c>
      <c r="O34" s="770">
        <v>0</v>
      </c>
      <c r="P34" s="770">
        <v>0</v>
      </c>
      <c r="Q34" s="770">
        <v>0</v>
      </c>
      <c r="R34" s="770">
        <v>137494</v>
      </c>
      <c r="S34" s="770">
        <f t="shared" si="1"/>
        <v>5946488</v>
      </c>
      <c r="T34" s="784">
        <f t="shared" si="2"/>
        <v>0.0037122575294665583</v>
      </c>
    </row>
    <row r="35" spans="1:20" s="428" customFormat="1" ht="30" customHeight="1">
      <c r="A35" s="769">
        <v>3.3</v>
      </c>
      <c r="B35" s="770" t="s">
        <v>638</v>
      </c>
      <c r="C35" s="770">
        <f>SUM(D35:E35)</f>
        <v>289651</v>
      </c>
      <c r="D35" s="770">
        <v>276199</v>
      </c>
      <c r="E35" s="770">
        <v>13452</v>
      </c>
      <c r="F35" s="770">
        <v>0</v>
      </c>
      <c r="G35" s="770">
        <v>0</v>
      </c>
      <c r="H35" s="770">
        <f t="shared" si="8"/>
        <v>289651</v>
      </c>
      <c r="I35" s="770">
        <f t="shared" si="9"/>
        <v>53452</v>
      </c>
      <c r="J35" s="770">
        <v>53052</v>
      </c>
      <c r="K35" s="770">
        <v>0</v>
      </c>
      <c r="L35" s="770">
        <v>0</v>
      </c>
      <c r="M35" s="770">
        <f>C35-(F35+J35+K35+L35+N35+O35+P35+Q35+R35)</f>
        <v>400</v>
      </c>
      <c r="N35" s="770">
        <v>0</v>
      </c>
      <c r="O35" s="770">
        <v>0</v>
      </c>
      <c r="P35" s="770">
        <v>0</v>
      </c>
      <c r="Q35" s="770">
        <v>0</v>
      </c>
      <c r="R35" s="770">
        <v>236199</v>
      </c>
      <c r="S35" s="770">
        <f t="shared" si="1"/>
        <v>236599</v>
      </c>
      <c r="T35" s="784">
        <f t="shared" si="2"/>
        <v>0.9925166504527426</v>
      </c>
    </row>
    <row r="36" spans="1:20" s="428" customFormat="1" ht="30" customHeight="1">
      <c r="A36" s="768">
        <v>4</v>
      </c>
      <c r="B36" s="767" t="s">
        <v>716</v>
      </c>
      <c r="C36" s="767">
        <f>D36+E36</f>
        <v>1877478</v>
      </c>
      <c r="D36" s="767">
        <f>SUM(D37:D39)</f>
        <v>1048839</v>
      </c>
      <c r="E36" s="767">
        <f>SUM(E37:E39)</f>
        <v>828639</v>
      </c>
      <c r="F36" s="767">
        <f>SUM(F37:F39)</f>
        <v>200</v>
      </c>
      <c r="G36" s="767">
        <f>SUM(G37:G39)</f>
        <v>0</v>
      </c>
      <c r="H36" s="767">
        <f t="shared" si="8"/>
        <v>1877278</v>
      </c>
      <c r="I36" s="767">
        <f t="shared" si="9"/>
        <v>1006559</v>
      </c>
      <c r="J36" s="767">
        <f aca="true" t="shared" si="13" ref="J36:R36">SUM(J37:J39)</f>
        <v>114414</v>
      </c>
      <c r="K36" s="767">
        <f t="shared" si="13"/>
        <v>70722</v>
      </c>
      <c r="L36" s="767">
        <f t="shared" si="13"/>
        <v>0</v>
      </c>
      <c r="M36" s="767">
        <f t="shared" si="13"/>
        <v>763176</v>
      </c>
      <c r="N36" s="767">
        <f t="shared" si="13"/>
        <v>58247</v>
      </c>
      <c r="O36" s="767">
        <f t="shared" si="13"/>
        <v>0</v>
      </c>
      <c r="P36" s="767">
        <f t="shared" si="13"/>
        <v>0</v>
      </c>
      <c r="Q36" s="767">
        <f t="shared" si="13"/>
        <v>0</v>
      </c>
      <c r="R36" s="767">
        <f t="shared" si="13"/>
        <v>870719</v>
      </c>
      <c r="S36" s="767">
        <f t="shared" si="1"/>
        <v>1692142</v>
      </c>
      <c r="T36" s="783">
        <f t="shared" si="2"/>
        <v>0.18392960571610806</v>
      </c>
    </row>
    <row r="37" spans="1:20" s="428" customFormat="1" ht="30" customHeight="1">
      <c r="A37" s="769">
        <v>4.1</v>
      </c>
      <c r="B37" s="770" t="s">
        <v>676</v>
      </c>
      <c r="C37" s="770">
        <f>SUM(D37:E37)</f>
        <v>281592</v>
      </c>
      <c r="D37" s="770">
        <v>112199</v>
      </c>
      <c r="E37" s="770">
        <v>169393</v>
      </c>
      <c r="F37" s="770">
        <v>0</v>
      </c>
      <c r="G37" s="770">
        <v>0</v>
      </c>
      <c r="H37" s="770">
        <f t="shared" si="8"/>
        <v>281592</v>
      </c>
      <c r="I37" s="770">
        <f t="shared" si="9"/>
        <v>222522</v>
      </c>
      <c r="J37" s="770">
        <v>22550</v>
      </c>
      <c r="K37" s="770">
        <v>0</v>
      </c>
      <c r="L37" s="770">
        <v>0</v>
      </c>
      <c r="M37" s="770">
        <f>C37-(F37+J37+K37+L37+N37+O37+P37+Q37+R37)</f>
        <v>199972</v>
      </c>
      <c r="N37" s="770">
        <v>0</v>
      </c>
      <c r="O37" s="770">
        <v>0</v>
      </c>
      <c r="P37" s="770">
        <v>0</v>
      </c>
      <c r="Q37" s="770">
        <v>0</v>
      </c>
      <c r="R37" s="770">
        <v>59070</v>
      </c>
      <c r="S37" s="770">
        <f t="shared" si="1"/>
        <v>259042</v>
      </c>
      <c r="T37" s="784">
        <f t="shared" si="2"/>
        <v>0.10133829464052993</v>
      </c>
    </row>
    <row r="38" spans="1:20" s="428" customFormat="1" ht="30" customHeight="1">
      <c r="A38" s="769">
        <v>4.2</v>
      </c>
      <c r="B38" s="770" t="s">
        <v>645</v>
      </c>
      <c r="C38" s="770">
        <f>SUM(D38:E38)</f>
        <v>618647</v>
      </c>
      <c r="D38" s="770">
        <v>416069</v>
      </c>
      <c r="E38" s="770">
        <v>202578</v>
      </c>
      <c r="F38" s="770">
        <v>0</v>
      </c>
      <c r="G38" s="770">
        <v>0</v>
      </c>
      <c r="H38" s="770">
        <f t="shared" si="8"/>
        <v>618647</v>
      </c>
      <c r="I38" s="770">
        <f t="shared" si="9"/>
        <v>268197</v>
      </c>
      <c r="J38" s="770">
        <v>59743</v>
      </c>
      <c r="K38" s="770">
        <v>9550</v>
      </c>
      <c r="L38" s="770">
        <v>0</v>
      </c>
      <c r="M38" s="770">
        <f>C38-(F38+J38+K38+L38+N38+O38+P38+Q38+R38)</f>
        <v>198904</v>
      </c>
      <c r="N38" s="770">
        <v>0</v>
      </c>
      <c r="O38" s="770">
        <v>0</v>
      </c>
      <c r="P38" s="770">
        <v>0</v>
      </c>
      <c r="Q38" s="770">
        <v>0</v>
      </c>
      <c r="R38" s="770">
        <v>350450</v>
      </c>
      <c r="S38" s="770">
        <f t="shared" si="1"/>
        <v>549354</v>
      </c>
      <c r="T38" s="784">
        <f t="shared" si="2"/>
        <v>0.2583660518201173</v>
      </c>
    </row>
    <row r="39" spans="1:20" s="428" customFormat="1" ht="30" customHeight="1">
      <c r="A39" s="769">
        <v>4.3</v>
      </c>
      <c r="B39" s="770" t="s">
        <v>646</v>
      </c>
      <c r="C39" s="770">
        <f>SUM(D39:E39)</f>
        <v>977239</v>
      </c>
      <c r="D39" s="770">
        <v>520571</v>
      </c>
      <c r="E39" s="770">
        <v>456668</v>
      </c>
      <c r="F39" s="770">
        <v>200</v>
      </c>
      <c r="G39" s="770">
        <v>0</v>
      </c>
      <c r="H39" s="770">
        <f t="shared" si="8"/>
        <v>977039</v>
      </c>
      <c r="I39" s="770">
        <f t="shared" si="9"/>
        <v>515840</v>
      </c>
      <c r="J39" s="770">
        <v>32121</v>
      </c>
      <c r="K39" s="770">
        <v>61172</v>
      </c>
      <c r="L39" s="770">
        <v>0</v>
      </c>
      <c r="M39" s="770">
        <f>C39-(F39+J39+K39+L39+N39+O39+P39+Q39+R39)</f>
        <v>364300</v>
      </c>
      <c r="N39" s="770">
        <v>58247</v>
      </c>
      <c r="O39" s="770">
        <v>0</v>
      </c>
      <c r="P39" s="770">
        <v>0</v>
      </c>
      <c r="Q39" s="770">
        <v>0</v>
      </c>
      <c r="R39" s="770">
        <v>461199</v>
      </c>
      <c r="S39" s="770">
        <f t="shared" si="1"/>
        <v>883746</v>
      </c>
      <c r="T39" s="784">
        <f t="shared" si="2"/>
        <v>0.1808564671215881</v>
      </c>
    </row>
    <row r="40" spans="1:20" s="428" customFormat="1" ht="30" customHeight="1">
      <c r="A40" s="768">
        <v>5</v>
      </c>
      <c r="B40" s="767" t="s">
        <v>717</v>
      </c>
      <c r="C40" s="767">
        <f>D40+E40</f>
        <v>2017776</v>
      </c>
      <c r="D40" s="767">
        <f>SUM(D41:D42)</f>
        <v>1811507</v>
      </c>
      <c r="E40" s="767">
        <f>SUM(E41:E42)</f>
        <v>206269</v>
      </c>
      <c r="F40" s="767">
        <f>SUM(F41:F42)</f>
        <v>0</v>
      </c>
      <c r="G40" s="767">
        <f>SUM(G41:G42)</f>
        <v>0</v>
      </c>
      <c r="H40" s="767">
        <f t="shared" si="8"/>
        <v>2017776</v>
      </c>
      <c r="I40" s="767">
        <f t="shared" si="9"/>
        <v>308431</v>
      </c>
      <c r="J40" s="767">
        <f aca="true" t="shared" si="14" ref="J40:R40">SUM(J41:J42)</f>
        <v>117398</v>
      </c>
      <c r="K40" s="767">
        <f t="shared" si="14"/>
        <v>3317</v>
      </c>
      <c r="L40" s="767">
        <f t="shared" si="14"/>
        <v>0</v>
      </c>
      <c r="M40" s="767">
        <f t="shared" si="14"/>
        <v>187716</v>
      </c>
      <c r="N40" s="767">
        <f t="shared" si="14"/>
        <v>0</v>
      </c>
      <c r="O40" s="767">
        <f t="shared" si="14"/>
        <v>0</v>
      </c>
      <c r="P40" s="767">
        <f t="shared" si="14"/>
        <v>0</v>
      </c>
      <c r="Q40" s="767">
        <f t="shared" si="14"/>
        <v>0</v>
      </c>
      <c r="R40" s="767">
        <f t="shared" si="14"/>
        <v>1709345</v>
      </c>
      <c r="S40" s="767">
        <f t="shared" si="1"/>
        <v>1897061</v>
      </c>
      <c r="T40" s="783">
        <f t="shared" si="2"/>
        <v>0.3913841345390055</v>
      </c>
    </row>
    <row r="41" spans="1:20" s="428" customFormat="1" ht="30" customHeight="1">
      <c r="A41" s="769">
        <v>5.1</v>
      </c>
      <c r="B41" s="770" t="s">
        <v>650</v>
      </c>
      <c r="C41" s="770">
        <f>SUM(D41:E41)</f>
        <v>1519689</v>
      </c>
      <c r="D41" s="770">
        <v>1394825</v>
      </c>
      <c r="E41" s="770">
        <v>124864</v>
      </c>
      <c r="F41" s="770">
        <v>0</v>
      </c>
      <c r="G41" s="770">
        <v>0</v>
      </c>
      <c r="H41" s="770">
        <f t="shared" si="8"/>
        <v>1519689</v>
      </c>
      <c r="I41" s="770">
        <f t="shared" si="9"/>
        <v>205065</v>
      </c>
      <c r="J41" s="770">
        <v>61867</v>
      </c>
      <c r="K41" s="770">
        <v>3317</v>
      </c>
      <c r="L41" s="770">
        <v>0</v>
      </c>
      <c r="M41" s="770">
        <f>C41-(F41+J41+K41+L41+N41+O41+P41+Q41+R41)</f>
        <v>139881</v>
      </c>
      <c r="N41" s="770">
        <v>0</v>
      </c>
      <c r="O41" s="770">
        <v>0</v>
      </c>
      <c r="P41" s="770">
        <v>0</v>
      </c>
      <c r="Q41" s="770">
        <v>0</v>
      </c>
      <c r="R41" s="770">
        <v>1314624</v>
      </c>
      <c r="S41" s="770">
        <f t="shared" si="1"/>
        <v>1454505</v>
      </c>
      <c r="T41" s="784">
        <f t="shared" si="2"/>
        <v>0.3178699436763953</v>
      </c>
    </row>
    <row r="42" spans="1:20" s="428" customFormat="1" ht="30" customHeight="1">
      <c r="A42" s="769">
        <v>5.2</v>
      </c>
      <c r="B42" s="770" t="s">
        <v>649</v>
      </c>
      <c r="C42" s="770">
        <f>SUM(D42:E42)</f>
        <v>498087</v>
      </c>
      <c r="D42" s="770">
        <v>416682</v>
      </c>
      <c r="E42" s="770">
        <v>81405</v>
      </c>
      <c r="F42" s="770">
        <v>0</v>
      </c>
      <c r="G42" s="770">
        <v>0</v>
      </c>
      <c r="H42" s="770">
        <f t="shared" si="8"/>
        <v>498087</v>
      </c>
      <c r="I42" s="770">
        <f t="shared" si="9"/>
        <v>103366</v>
      </c>
      <c r="J42" s="770">
        <v>55531</v>
      </c>
      <c r="K42" s="770">
        <v>0</v>
      </c>
      <c r="L42" s="770">
        <v>0</v>
      </c>
      <c r="M42" s="770">
        <f>C42-(F42+J42+K42+L42+N42+O42+P42+Q42+R42)</f>
        <v>47835</v>
      </c>
      <c r="N42" s="770">
        <v>0</v>
      </c>
      <c r="O42" s="770">
        <v>0</v>
      </c>
      <c r="P42" s="770">
        <v>0</v>
      </c>
      <c r="Q42" s="770"/>
      <c r="R42" s="770">
        <v>394721</v>
      </c>
      <c r="S42" s="770">
        <f t="shared" si="1"/>
        <v>442556</v>
      </c>
      <c r="T42" s="784">
        <f t="shared" si="2"/>
        <v>0.5372269411605364</v>
      </c>
    </row>
    <row r="43" spans="1:20" s="428" customFormat="1" ht="30" customHeight="1">
      <c r="A43" s="768">
        <v>6</v>
      </c>
      <c r="B43" s="767" t="s">
        <v>718</v>
      </c>
      <c r="C43" s="767">
        <f>D43+E43</f>
        <v>13103359</v>
      </c>
      <c r="D43" s="767">
        <f>SUM(D44:D48)</f>
        <v>7309093</v>
      </c>
      <c r="E43" s="767">
        <f>SUM(E44:E48)</f>
        <v>5794266</v>
      </c>
      <c r="F43" s="767">
        <f>SUM(F44:F48)</f>
        <v>3217</v>
      </c>
      <c r="G43" s="767">
        <f>SUM(G44:G48)</f>
        <v>0</v>
      </c>
      <c r="H43" s="767">
        <f t="shared" si="8"/>
        <v>13100142</v>
      </c>
      <c r="I43" s="767">
        <f t="shared" si="9"/>
        <v>8584020</v>
      </c>
      <c r="J43" s="767">
        <f aca="true" t="shared" si="15" ref="J43:R43">SUM(J44:J48)</f>
        <v>509230</v>
      </c>
      <c r="K43" s="767">
        <f t="shared" si="15"/>
        <v>323166</v>
      </c>
      <c r="L43" s="767">
        <f t="shared" si="15"/>
        <v>0</v>
      </c>
      <c r="M43" s="767">
        <f t="shared" si="15"/>
        <v>7744384</v>
      </c>
      <c r="N43" s="767">
        <f t="shared" si="15"/>
        <v>0</v>
      </c>
      <c r="O43" s="767">
        <f t="shared" si="15"/>
        <v>0</v>
      </c>
      <c r="P43" s="767">
        <f t="shared" si="15"/>
        <v>0</v>
      </c>
      <c r="Q43" s="767">
        <f t="shared" si="15"/>
        <v>7240</v>
      </c>
      <c r="R43" s="767">
        <f t="shared" si="15"/>
        <v>4516122</v>
      </c>
      <c r="S43" s="767">
        <f t="shared" si="1"/>
        <v>12267746</v>
      </c>
      <c r="T43" s="783">
        <f t="shared" si="2"/>
        <v>0.09697041712391163</v>
      </c>
    </row>
    <row r="44" spans="1:20" s="428" customFormat="1" ht="30" customHeight="1">
      <c r="A44" s="769">
        <v>6.1</v>
      </c>
      <c r="B44" s="770" t="s">
        <v>643</v>
      </c>
      <c r="C44" s="770">
        <f>SUM(D44:E44)</f>
        <v>6757244</v>
      </c>
      <c r="D44" s="770">
        <v>2246062</v>
      </c>
      <c r="E44" s="770">
        <v>4511182</v>
      </c>
      <c r="F44" s="770">
        <v>0</v>
      </c>
      <c r="G44" s="770">
        <v>0</v>
      </c>
      <c r="H44" s="770">
        <f t="shared" si="8"/>
        <v>6757244</v>
      </c>
      <c r="I44" s="770">
        <f t="shared" si="9"/>
        <v>5376202</v>
      </c>
      <c r="J44" s="770">
        <v>138839</v>
      </c>
      <c r="K44" s="770">
        <v>243590</v>
      </c>
      <c r="L44" s="770">
        <v>0</v>
      </c>
      <c r="M44" s="770">
        <f>C44-(F44+J44+K44+L44+N44+O44+P44+Q44+R44)</f>
        <v>4986533</v>
      </c>
      <c r="N44" s="770">
        <v>0</v>
      </c>
      <c r="O44" s="770">
        <v>0</v>
      </c>
      <c r="P44" s="770">
        <v>0</v>
      </c>
      <c r="Q44" s="770">
        <v>7240</v>
      </c>
      <c r="R44" s="770">
        <v>1381042</v>
      </c>
      <c r="S44" s="770">
        <f t="shared" si="1"/>
        <v>6374815</v>
      </c>
      <c r="T44" s="784">
        <f t="shared" si="2"/>
        <v>0.07113367392073437</v>
      </c>
    </row>
    <row r="45" spans="1:20" s="428" customFormat="1" ht="30" customHeight="1">
      <c r="A45" s="769">
        <v>6.2</v>
      </c>
      <c r="B45" s="770" t="s">
        <v>640</v>
      </c>
      <c r="C45" s="770">
        <f>SUM(D45:E45)</f>
        <v>369179</v>
      </c>
      <c r="D45" s="770">
        <v>0</v>
      </c>
      <c r="E45" s="770">
        <v>369179</v>
      </c>
      <c r="F45" s="770">
        <v>3217</v>
      </c>
      <c r="G45" s="770">
        <v>0</v>
      </c>
      <c r="H45" s="770">
        <f t="shared" si="8"/>
        <v>365962</v>
      </c>
      <c r="I45" s="770">
        <f t="shared" si="9"/>
        <v>365962</v>
      </c>
      <c r="J45" s="770">
        <v>61314</v>
      </c>
      <c r="K45" s="770">
        <v>0</v>
      </c>
      <c r="L45" s="770">
        <v>0</v>
      </c>
      <c r="M45" s="770">
        <f>C45-(F45+J45+K45+L45+N45+O45+P45+Q45+R45)</f>
        <v>304648</v>
      </c>
      <c r="N45" s="770">
        <v>0</v>
      </c>
      <c r="O45" s="770">
        <v>0</v>
      </c>
      <c r="P45" s="770">
        <v>0</v>
      </c>
      <c r="Q45" s="770">
        <v>0</v>
      </c>
      <c r="R45" s="770">
        <v>0</v>
      </c>
      <c r="S45" s="770">
        <f t="shared" si="1"/>
        <v>304648</v>
      </c>
      <c r="T45" s="784">
        <f t="shared" si="2"/>
        <v>0.16754198523343955</v>
      </c>
    </row>
    <row r="46" spans="1:20" s="428" customFormat="1" ht="30" customHeight="1">
      <c r="A46" s="769">
        <v>6.3</v>
      </c>
      <c r="B46" s="770" t="s">
        <v>644</v>
      </c>
      <c r="C46" s="770">
        <f>SUM(D46:E46)</f>
        <v>2592653</v>
      </c>
      <c r="D46" s="770">
        <v>2058630</v>
      </c>
      <c r="E46" s="770">
        <v>534023</v>
      </c>
      <c r="F46" s="770">
        <v>0</v>
      </c>
      <c r="G46" s="770">
        <v>0</v>
      </c>
      <c r="H46" s="770">
        <f t="shared" si="8"/>
        <v>2592653</v>
      </c>
      <c r="I46" s="770">
        <f t="shared" si="9"/>
        <v>1607703</v>
      </c>
      <c r="J46" s="770">
        <v>65970</v>
      </c>
      <c r="K46" s="770">
        <v>17000</v>
      </c>
      <c r="L46" s="770">
        <v>0</v>
      </c>
      <c r="M46" s="770">
        <f>C46-(F46+J46+K46+L46+N46+O46+P46+Q46+R46)</f>
        <v>1524733</v>
      </c>
      <c r="N46" s="770">
        <v>0</v>
      </c>
      <c r="O46" s="770">
        <v>0</v>
      </c>
      <c r="P46" s="770">
        <v>0</v>
      </c>
      <c r="Q46" s="770">
        <v>0</v>
      </c>
      <c r="R46" s="770">
        <v>984950</v>
      </c>
      <c r="S46" s="770">
        <f t="shared" si="1"/>
        <v>2509683</v>
      </c>
      <c r="T46" s="784">
        <f t="shared" si="2"/>
        <v>0.05160779074244434</v>
      </c>
    </row>
    <row r="47" spans="1:20" s="428" customFormat="1" ht="30" customHeight="1">
      <c r="A47" s="769">
        <v>6.4</v>
      </c>
      <c r="B47" s="770" t="s">
        <v>641</v>
      </c>
      <c r="C47" s="770">
        <f>SUM(D47:E47)</f>
        <v>1145886</v>
      </c>
      <c r="D47" s="770">
        <v>801869</v>
      </c>
      <c r="E47" s="770">
        <v>344017</v>
      </c>
      <c r="F47" s="770">
        <v>0</v>
      </c>
      <c r="G47" s="770">
        <v>0</v>
      </c>
      <c r="H47" s="770">
        <f t="shared" si="8"/>
        <v>1145886</v>
      </c>
      <c r="I47" s="770">
        <f t="shared" si="9"/>
        <v>632273</v>
      </c>
      <c r="J47" s="770">
        <v>191417</v>
      </c>
      <c r="K47" s="770">
        <v>62576</v>
      </c>
      <c r="L47" s="770">
        <v>0</v>
      </c>
      <c r="M47" s="770">
        <f>C47-(F47+J47+K47+L47+N47+O47+P47+Q47+R47)</f>
        <v>378280</v>
      </c>
      <c r="N47" s="770">
        <v>0</v>
      </c>
      <c r="O47" s="770">
        <v>0</v>
      </c>
      <c r="P47" s="770">
        <v>0</v>
      </c>
      <c r="Q47" s="770">
        <v>0</v>
      </c>
      <c r="R47" s="770">
        <v>513613</v>
      </c>
      <c r="S47" s="770">
        <f t="shared" si="1"/>
        <v>891893</v>
      </c>
      <c r="T47" s="784">
        <f t="shared" si="2"/>
        <v>0.40171413297736897</v>
      </c>
    </row>
    <row r="48" spans="1:20" s="428" customFormat="1" ht="30" customHeight="1">
      <c r="A48" s="769">
        <v>6.5</v>
      </c>
      <c r="B48" s="770" t="s">
        <v>642</v>
      </c>
      <c r="C48" s="770">
        <f>SUM(D48:E48)</f>
        <v>2238397</v>
      </c>
      <c r="D48" s="770">
        <v>2202532</v>
      </c>
      <c r="E48" s="770">
        <v>35865</v>
      </c>
      <c r="F48" s="770">
        <v>0</v>
      </c>
      <c r="G48" s="770">
        <v>0</v>
      </c>
      <c r="H48" s="770">
        <f t="shared" si="8"/>
        <v>2238397</v>
      </c>
      <c r="I48" s="770">
        <f t="shared" si="9"/>
        <v>601880</v>
      </c>
      <c r="J48" s="770">
        <v>51690</v>
      </c>
      <c r="K48" s="770">
        <v>0</v>
      </c>
      <c r="L48" s="770">
        <v>0</v>
      </c>
      <c r="M48" s="770">
        <f>C48-(F48+J48+K48+L48+N48+O48+P48+Q48+R48)</f>
        <v>550190</v>
      </c>
      <c r="N48" s="770">
        <v>0</v>
      </c>
      <c r="O48" s="770">
        <v>0</v>
      </c>
      <c r="P48" s="770">
        <v>0</v>
      </c>
      <c r="Q48" s="770">
        <v>0</v>
      </c>
      <c r="R48" s="770">
        <v>1636517</v>
      </c>
      <c r="S48" s="770">
        <f t="shared" si="1"/>
        <v>2186707</v>
      </c>
      <c r="T48" s="784">
        <f t="shared" si="2"/>
        <v>0.08588090649298863</v>
      </c>
    </row>
    <row r="49" spans="1:20" s="428" customFormat="1" ht="30" customHeight="1">
      <c r="A49" s="768">
        <v>7</v>
      </c>
      <c r="B49" s="767" t="s">
        <v>719</v>
      </c>
      <c r="C49" s="767">
        <f>D49+E49</f>
        <v>483989</v>
      </c>
      <c r="D49" s="767">
        <f>SUM(D50:D51)</f>
        <v>432689</v>
      </c>
      <c r="E49" s="767">
        <f>SUM(E50:E51)</f>
        <v>51300</v>
      </c>
      <c r="F49" s="767">
        <f>SUM(F50:F51)</f>
        <v>0</v>
      </c>
      <c r="G49" s="767">
        <f>SUM(G50:G51)</f>
        <v>0</v>
      </c>
      <c r="H49" s="767">
        <f t="shared" si="8"/>
        <v>483989</v>
      </c>
      <c r="I49" s="767">
        <f t="shared" si="9"/>
        <v>51401</v>
      </c>
      <c r="J49" s="767">
        <f aca="true" t="shared" si="16" ref="J49:R49">SUM(J50:J51)</f>
        <v>39000</v>
      </c>
      <c r="K49" s="767">
        <f t="shared" si="16"/>
        <v>0</v>
      </c>
      <c r="L49" s="767">
        <f t="shared" si="16"/>
        <v>0</v>
      </c>
      <c r="M49" s="767">
        <f t="shared" si="16"/>
        <v>12400</v>
      </c>
      <c r="N49" s="767">
        <f t="shared" si="16"/>
        <v>0</v>
      </c>
      <c r="O49" s="767">
        <f t="shared" si="16"/>
        <v>0</v>
      </c>
      <c r="P49" s="767">
        <f t="shared" si="16"/>
        <v>0</v>
      </c>
      <c r="Q49" s="767">
        <f t="shared" si="16"/>
        <v>1</v>
      </c>
      <c r="R49" s="767">
        <f t="shared" si="16"/>
        <v>432588</v>
      </c>
      <c r="S49" s="767">
        <f t="shared" si="1"/>
        <v>444989</v>
      </c>
      <c r="T49" s="783">
        <f t="shared" si="2"/>
        <v>0.7587401023326394</v>
      </c>
    </row>
    <row r="50" spans="1:20" s="428" customFormat="1" ht="30" customHeight="1">
      <c r="A50" s="769">
        <v>7.1</v>
      </c>
      <c r="B50" s="770" t="s">
        <v>647</v>
      </c>
      <c r="C50" s="770">
        <f>SUM(D50:E50)</f>
        <v>80221</v>
      </c>
      <c r="D50" s="770">
        <v>50121</v>
      </c>
      <c r="E50" s="770">
        <v>30100</v>
      </c>
      <c r="F50" s="770">
        <v>0</v>
      </c>
      <c r="G50" s="770">
        <v>0</v>
      </c>
      <c r="H50" s="770">
        <f t="shared" si="8"/>
        <v>80221</v>
      </c>
      <c r="I50" s="770">
        <f t="shared" si="9"/>
        <v>30100</v>
      </c>
      <c r="J50" s="770">
        <v>30100</v>
      </c>
      <c r="K50" s="770">
        <v>0</v>
      </c>
      <c r="L50" s="770">
        <v>0</v>
      </c>
      <c r="M50" s="770">
        <f>C50-(F50+J50+K50+L50+N50+O50+P50+Q50+R50)</f>
        <v>0</v>
      </c>
      <c r="N50" s="770">
        <v>0</v>
      </c>
      <c r="O50" s="770">
        <v>0</v>
      </c>
      <c r="P50" s="770">
        <v>0</v>
      </c>
      <c r="Q50" s="770">
        <v>0</v>
      </c>
      <c r="R50" s="770">
        <v>50121</v>
      </c>
      <c r="S50" s="770">
        <f t="shared" si="1"/>
        <v>50121</v>
      </c>
      <c r="T50" s="784">
        <f t="shared" si="2"/>
        <v>1</v>
      </c>
    </row>
    <row r="51" spans="1:20" s="428" customFormat="1" ht="30" customHeight="1">
      <c r="A51" s="769">
        <v>7.2</v>
      </c>
      <c r="B51" s="770" t="s">
        <v>658</v>
      </c>
      <c r="C51" s="770">
        <f>SUM(D51:E51)</f>
        <v>403768</v>
      </c>
      <c r="D51" s="770">
        <v>382568</v>
      </c>
      <c r="E51" s="770">
        <v>21200</v>
      </c>
      <c r="F51" s="770">
        <v>0</v>
      </c>
      <c r="G51" s="770">
        <v>0</v>
      </c>
      <c r="H51" s="770">
        <f t="shared" si="8"/>
        <v>403768</v>
      </c>
      <c r="I51" s="770">
        <f t="shared" si="9"/>
        <v>21301</v>
      </c>
      <c r="J51" s="770">
        <v>8900</v>
      </c>
      <c r="K51" s="770">
        <v>0</v>
      </c>
      <c r="L51" s="770">
        <v>0</v>
      </c>
      <c r="M51" s="770">
        <f>C51-(F51+J51+K51+L51+N51+O51+P51+Q51+R51)</f>
        <v>12400</v>
      </c>
      <c r="N51" s="770">
        <v>0</v>
      </c>
      <c r="O51" s="770">
        <v>0</v>
      </c>
      <c r="P51" s="770">
        <v>0</v>
      </c>
      <c r="Q51" s="770">
        <v>1</v>
      </c>
      <c r="R51" s="770">
        <v>382467</v>
      </c>
      <c r="S51" s="770">
        <f t="shared" si="1"/>
        <v>394868</v>
      </c>
      <c r="T51" s="784">
        <f t="shared" si="2"/>
        <v>0.4178207595887517</v>
      </c>
    </row>
    <row r="52" spans="1:20" s="428" customFormat="1" ht="30" customHeight="1">
      <c r="A52" s="768">
        <v>8</v>
      </c>
      <c r="B52" s="767" t="s">
        <v>720</v>
      </c>
      <c r="C52" s="767">
        <f>D52+E52</f>
        <v>270227882</v>
      </c>
      <c r="D52" s="767">
        <f>SUM(D53:D61)</f>
        <v>241213923</v>
      </c>
      <c r="E52" s="767">
        <f>SUM(E53:E61)</f>
        <v>29013959</v>
      </c>
      <c r="F52" s="767">
        <f>SUM(F53:F61)</f>
        <v>5488084</v>
      </c>
      <c r="G52" s="767">
        <f>SUM(G53:G61)</f>
        <v>0</v>
      </c>
      <c r="H52" s="767">
        <f t="shared" si="8"/>
        <v>264739798</v>
      </c>
      <c r="I52" s="767">
        <f t="shared" si="9"/>
        <v>70084765</v>
      </c>
      <c r="J52" s="767">
        <f aca="true" t="shared" si="17" ref="J52:R52">SUM(J53:J61)</f>
        <v>7596279</v>
      </c>
      <c r="K52" s="767">
        <f t="shared" si="17"/>
        <v>726405</v>
      </c>
      <c r="L52" s="767">
        <f t="shared" si="17"/>
        <v>0</v>
      </c>
      <c r="M52" s="767">
        <f t="shared" si="17"/>
        <v>61762081</v>
      </c>
      <c r="N52" s="767">
        <f t="shared" si="17"/>
        <v>0</v>
      </c>
      <c r="O52" s="767">
        <f t="shared" si="17"/>
        <v>0</v>
      </c>
      <c r="P52" s="767">
        <f t="shared" si="17"/>
        <v>0</v>
      </c>
      <c r="Q52" s="767">
        <f t="shared" si="17"/>
        <v>0</v>
      </c>
      <c r="R52" s="767">
        <f t="shared" si="17"/>
        <v>194655033</v>
      </c>
      <c r="S52" s="767">
        <f t="shared" si="1"/>
        <v>256417114</v>
      </c>
      <c r="T52" s="783">
        <f t="shared" si="2"/>
        <v>0.11875168590491814</v>
      </c>
    </row>
    <row r="53" spans="1:20" s="428" customFormat="1" ht="30" customHeight="1">
      <c r="A53" s="769">
        <v>8.1</v>
      </c>
      <c r="B53" s="771" t="s">
        <v>630</v>
      </c>
      <c r="C53" s="771">
        <v>1796177</v>
      </c>
      <c r="D53" s="771">
        <v>1760648</v>
      </c>
      <c r="E53" s="771">
        <v>35529</v>
      </c>
      <c r="F53" s="771">
        <v>200</v>
      </c>
      <c r="G53" s="771"/>
      <c r="H53" s="771">
        <v>1795977</v>
      </c>
      <c r="I53" s="771">
        <v>1060989</v>
      </c>
      <c r="J53" s="771">
        <v>385939</v>
      </c>
      <c r="K53" s="771">
        <v>670000</v>
      </c>
      <c r="L53" s="771"/>
      <c r="M53" s="771">
        <v>5050</v>
      </c>
      <c r="N53" s="771"/>
      <c r="O53" s="771"/>
      <c r="P53" s="771"/>
      <c r="Q53" s="771"/>
      <c r="R53" s="771">
        <v>734988</v>
      </c>
      <c r="S53" s="770">
        <f t="shared" si="1"/>
        <v>740038</v>
      </c>
      <c r="T53" s="784">
        <f t="shared" si="2"/>
        <v>0.9952402899558808</v>
      </c>
    </row>
    <row r="54" spans="1:20" s="428" customFormat="1" ht="30" customHeight="1">
      <c r="A54" s="769">
        <v>8.2</v>
      </c>
      <c r="B54" s="771" t="s">
        <v>635</v>
      </c>
      <c r="C54" s="771">
        <v>83943635</v>
      </c>
      <c r="D54" s="771">
        <v>72110678</v>
      </c>
      <c r="E54" s="771">
        <v>11832957</v>
      </c>
      <c r="F54" s="771"/>
      <c r="G54" s="771"/>
      <c r="H54" s="771">
        <v>83943635</v>
      </c>
      <c r="I54" s="771">
        <v>35232139</v>
      </c>
      <c r="J54" s="771">
        <v>4404979</v>
      </c>
      <c r="K54" s="771">
        <v>0</v>
      </c>
      <c r="L54" s="771"/>
      <c r="M54" s="771">
        <v>30827160</v>
      </c>
      <c r="N54" s="771"/>
      <c r="O54" s="771"/>
      <c r="P54" s="771"/>
      <c r="Q54" s="771"/>
      <c r="R54" s="771">
        <v>48711496</v>
      </c>
      <c r="S54" s="770">
        <f t="shared" si="1"/>
        <v>79538656</v>
      </c>
      <c r="T54" s="784">
        <f t="shared" si="2"/>
        <v>0.12502729397156387</v>
      </c>
    </row>
    <row r="55" spans="1:20" s="428" customFormat="1" ht="30" customHeight="1">
      <c r="A55" s="769">
        <v>8.3</v>
      </c>
      <c r="B55" s="771" t="s">
        <v>633</v>
      </c>
      <c r="C55" s="771">
        <v>29115638</v>
      </c>
      <c r="D55" s="771">
        <v>25794847</v>
      </c>
      <c r="E55" s="771">
        <v>3320791</v>
      </c>
      <c r="F55" s="771"/>
      <c r="G55" s="771"/>
      <c r="H55" s="771">
        <v>29115638</v>
      </c>
      <c r="I55" s="771">
        <v>24652154</v>
      </c>
      <c r="J55" s="771">
        <v>1301984</v>
      </c>
      <c r="K55" s="771">
        <v>0</v>
      </c>
      <c r="L55" s="771"/>
      <c r="M55" s="771">
        <v>23350170</v>
      </c>
      <c r="N55" s="771"/>
      <c r="O55" s="771"/>
      <c r="P55" s="771"/>
      <c r="Q55" s="771"/>
      <c r="R55" s="771">
        <v>4463484</v>
      </c>
      <c r="S55" s="770">
        <f t="shared" si="1"/>
        <v>27813654</v>
      </c>
      <c r="T55" s="784">
        <f t="shared" si="2"/>
        <v>0.05281420844604492</v>
      </c>
    </row>
    <row r="56" spans="1:20" s="428" customFormat="1" ht="30" customHeight="1">
      <c r="A56" s="769">
        <v>8.4</v>
      </c>
      <c r="B56" s="771" t="s">
        <v>634</v>
      </c>
      <c r="C56" s="771">
        <v>2946140</v>
      </c>
      <c r="D56" s="771">
        <v>1600052</v>
      </c>
      <c r="E56" s="771">
        <v>1346088</v>
      </c>
      <c r="F56" s="771"/>
      <c r="G56" s="771"/>
      <c r="H56" s="771">
        <v>2946140</v>
      </c>
      <c r="I56" s="771">
        <v>1222605</v>
      </c>
      <c r="J56" s="771">
        <v>432724</v>
      </c>
      <c r="K56" s="771">
        <v>24905</v>
      </c>
      <c r="L56" s="771"/>
      <c r="M56" s="771">
        <v>764976</v>
      </c>
      <c r="N56" s="771"/>
      <c r="O56" s="771"/>
      <c r="P56" s="771"/>
      <c r="Q56" s="771"/>
      <c r="R56" s="771">
        <v>1723535</v>
      </c>
      <c r="S56" s="770">
        <f t="shared" si="1"/>
        <v>2488511</v>
      </c>
      <c r="T56" s="784">
        <f t="shared" si="2"/>
        <v>0.37430650128209847</v>
      </c>
    </row>
    <row r="57" spans="1:20" s="428" customFormat="1" ht="30" customHeight="1">
      <c r="A57" s="769">
        <v>8.5</v>
      </c>
      <c r="B57" s="771" t="s">
        <v>639</v>
      </c>
      <c r="C57" s="771">
        <v>130793307</v>
      </c>
      <c r="D57" s="771">
        <v>129859596</v>
      </c>
      <c r="E57" s="771">
        <v>933711</v>
      </c>
      <c r="F57" s="771"/>
      <c r="G57" s="771"/>
      <c r="H57" s="771">
        <v>130793307</v>
      </c>
      <c r="I57" s="771">
        <v>993672</v>
      </c>
      <c r="J57" s="771">
        <v>437060</v>
      </c>
      <c r="K57" s="771">
        <v>0</v>
      </c>
      <c r="L57" s="771"/>
      <c r="M57" s="771">
        <v>556612</v>
      </c>
      <c r="N57" s="771"/>
      <c r="O57" s="771"/>
      <c r="P57" s="771"/>
      <c r="Q57" s="771"/>
      <c r="R57" s="771">
        <v>129799635</v>
      </c>
      <c r="S57" s="770">
        <f t="shared" si="1"/>
        <v>130356247</v>
      </c>
      <c r="T57" s="784">
        <f t="shared" si="2"/>
        <v>0.43984332858327496</v>
      </c>
    </row>
    <row r="58" spans="1:20" s="428" customFormat="1" ht="30" customHeight="1">
      <c r="A58" s="769">
        <v>8.6</v>
      </c>
      <c r="B58" s="771" t="s">
        <v>674</v>
      </c>
      <c r="C58" s="771">
        <v>8634197</v>
      </c>
      <c r="D58" s="771">
        <v>6621140</v>
      </c>
      <c r="E58" s="771">
        <v>2013057</v>
      </c>
      <c r="F58" s="771"/>
      <c r="G58" s="771"/>
      <c r="H58" s="771">
        <v>8634197</v>
      </c>
      <c r="I58" s="771">
        <v>2030419</v>
      </c>
      <c r="J58" s="771">
        <v>116606</v>
      </c>
      <c r="K58" s="771">
        <v>30000</v>
      </c>
      <c r="L58" s="771"/>
      <c r="M58" s="771">
        <v>1883813</v>
      </c>
      <c r="N58" s="771"/>
      <c r="O58" s="771"/>
      <c r="P58" s="771"/>
      <c r="Q58" s="771"/>
      <c r="R58" s="771">
        <v>6603778</v>
      </c>
      <c r="S58" s="770">
        <f t="shared" si="1"/>
        <v>8487591</v>
      </c>
      <c r="T58" s="784">
        <f t="shared" si="2"/>
        <v>0.0722048010780041</v>
      </c>
    </row>
    <row r="59" spans="1:20" s="428" customFormat="1" ht="30" customHeight="1">
      <c r="A59" s="769">
        <v>8.7</v>
      </c>
      <c r="B59" s="771" t="s">
        <v>629</v>
      </c>
      <c r="C59" s="771">
        <v>3403839</v>
      </c>
      <c r="D59" s="771">
        <v>599683</v>
      </c>
      <c r="E59" s="771">
        <v>2804156</v>
      </c>
      <c r="F59" s="771">
        <v>40500</v>
      </c>
      <c r="G59" s="771"/>
      <c r="H59" s="771">
        <v>3363339</v>
      </c>
      <c r="I59" s="771">
        <v>3054912</v>
      </c>
      <c r="J59" s="771">
        <v>65259</v>
      </c>
      <c r="K59" s="771">
        <v>0</v>
      </c>
      <c r="L59" s="771"/>
      <c r="M59" s="771">
        <v>2989653</v>
      </c>
      <c r="N59" s="771"/>
      <c r="O59" s="771"/>
      <c r="P59" s="771"/>
      <c r="Q59" s="771"/>
      <c r="R59" s="771">
        <v>308427</v>
      </c>
      <c r="S59" s="770">
        <f t="shared" si="1"/>
        <v>3298080</v>
      </c>
      <c r="T59" s="784">
        <f t="shared" si="2"/>
        <v>0.021361990132612658</v>
      </c>
    </row>
    <row r="60" spans="1:20" s="428" customFormat="1" ht="30" customHeight="1">
      <c r="A60" s="769">
        <v>8.8</v>
      </c>
      <c r="B60" s="771" t="s">
        <v>632</v>
      </c>
      <c r="C60" s="771">
        <v>7691063</v>
      </c>
      <c r="D60" s="771">
        <v>1310855</v>
      </c>
      <c r="E60" s="771">
        <v>6380208</v>
      </c>
      <c r="F60" s="771">
        <v>5447384</v>
      </c>
      <c r="G60" s="771"/>
      <c r="H60" s="771">
        <v>2243679</v>
      </c>
      <c r="I60" s="771">
        <v>892713</v>
      </c>
      <c r="J60" s="771">
        <v>309128</v>
      </c>
      <c r="K60" s="771">
        <v>0</v>
      </c>
      <c r="L60" s="771"/>
      <c r="M60" s="771">
        <v>583585</v>
      </c>
      <c r="N60" s="771"/>
      <c r="O60" s="771"/>
      <c r="P60" s="771"/>
      <c r="Q60" s="771"/>
      <c r="R60" s="771">
        <v>1350966</v>
      </c>
      <c r="S60" s="770">
        <f t="shared" si="1"/>
        <v>1934551</v>
      </c>
      <c r="T60" s="784">
        <f t="shared" si="2"/>
        <v>0.34627926332427106</v>
      </c>
    </row>
    <row r="61" spans="1:20" s="428" customFormat="1" ht="30" customHeight="1">
      <c r="A61" s="769">
        <v>8.9</v>
      </c>
      <c r="B61" s="771" t="s">
        <v>655</v>
      </c>
      <c r="C61" s="771">
        <v>1903886</v>
      </c>
      <c r="D61" s="771">
        <v>1556424</v>
      </c>
      <c r="E61" s="771">
        <v>347462</v>
      </c>
      <c r="F61" s="771">
        <v>0</v>
      </c>
      <c r="G61" s="771"/>
      <c r="H61" s="771">
        <v>1903886</v>
      </c>
      <c r="I61" s="771">
        <v>945162</v>
      </c>
      <c r="J61" s="771">
        <v>142600</v>
      </c>
      <c r="K61" s="771">
        <v>1500</v>
      </c>
      <c r="L61" s="771"/>
      <c r="M61" s="771">
        <v>801062</v>
      </c>
      <c r="N61" s="771"/>
      <c r="O61" s="771"/>
      <c r="P61" s="771"/>
      <c r="Q61" s="771"/>
      <c r="R61" s="771">
        <v>958724</v>
      </c>
      <c r="S61" s="770">
        <f t="shared" si="1"/>
        <v>1759786</v>
      </c>
      <c r="T61" s="784">
        <f t="shared" si="2"/>
        <v>0.15246063637767918</v>
      </c>
    </row>
    <row r="62" spans="1:20" s="428" customFormat="1" ht="30" customHeight="1">
      <c r="A62" s="768">
        <v>9</v>
      </c>
      <c r="B62" s="767" t="s">
        <v>721</v>
      </c>
      <c r="C62" s="767">
        <f>D62+E62</f>
        <v>3242678</v>
      </c>
      <c r="D62" s="767">
        <f>SUM(D63:D64)</f>
        <v>3020968</v>
      </c>
      <c r="E62" s="767">
        <f>SUM(E63:E64)</f>
        <v>221710</v>
      </c>
      <c r="F62" s="767">
        <f>SUM(F63:F64)</f>
        <v>0</v>
      </c>
      <c r="G62" s="767">
        <f>SUM(G63:G64)</f>
        <v>0</v>
      </c>
      <c r="H62" s="767">
        <f t="shared" si="8"/>
        <v>3242678</v>
      </c>
      <c r="I62" s="767">
        <f t="shared" si="9"/>
        <v>1105563</v>
      </c>
      <c r="J62" s="767">
        <f aca="true" t="shared" si="18" ref="J62:R62">SUM(J63:J64)</f>
        <v>87610</v>
      </c>
      <c r="K62" s="767">
        <f t="shared" si="18"/>
        <v>0</v>
      </c>
      <c r="L62" s="767">
        <f t="shared" si="18"/>
        <v>0</v>
      </c>
      <c r="M62" s="767">
        <f t="shared" si="18"/>
        <v>1017953</v>
      </c>
      <c r="N62" s="767">
        <f t="shared" si="18"/>
        <v>0</v>
      </c>
      <c r="O62" s="767">
        <f t="shared" si="18"/>
        <v>0</v>
      </c>
      <c r="P62" s="767">
        <f t="shared" si="18"/>
        <v>0</v>
      </c>
      <c r="Q62" s="767">
        <f t="shared" si="18"/>
        <v>0</v>
      </c>
      <c r="R62" s="767">
        <f t="shared" si="18"/>
        <v>2137115</v>
      </c>
      <c r="S62" s="767">
        <f t="shared" si="1"/>
        <v>3155068</v>
      </c>
      <c r="T62" s="783">
        <f t="shared" si="2"/>
        <v>0.07924469252317598</v>
      </c>
    </row>
    <row r="63" spans="1:20" s="558" customFormat="1" ht="30" customHeight="1">
      <c r="A63" s="769">
        <v>9.1</v>
      </c>
      <c r="B63" s="770" t="s">
        <v>656</v>
      </c>
      <c r="C63" s="770">
        <f>SUM(D63:E63)</f>
        <v>2209859</v>
      </c>
      <c r="D63" s="770">
        <v>2011331</v>
      </c>
      <c r="E63" s="770">
        <v>198528</v>
      </c>
      <c r="F63" s="770">
        <v>0</v>
      </c>
      <c r="G63" s="770">
        <v>0</v>
      </c>
      <c r="H63" s="770">
        <f t="shared" si="8"/>
        <v>2209859</v>
      </c>
      <c r="I63" s="770">
        <f t="shared" si="9"/>
        <v>739381</v>
      </c>
      <c r="J63" s="770">
        <v>64428</v>
      </c>
      <c r="K63" s="770">
        <v>0</v>
      </c>
      <c r="L63" s="770">
        <v>0</v>
      </c>
      <c r="M63" s="770">
        <f>C63-(F63+J63+K63+L63+N63+O63+P63+Q63+R63)</f>
        <v>674953</v>
      </c>
      <c r="N63" s="770">
        <v>0</v>
      </c>
      <c r="O63" s="770">
        <v>0</v>
      </c>
      <c r="P63" s="770">
        <v>0</v>
      </c>
      <c r="Q63" s="770">
        <v>0</v>
      </c>
      <c r="R63" s="770">
        <v>1470478</v>
      </c>
      <c r="S63" s="770">
        <f t="shared" si="1"/>
        <v>2145431</v>
      </c>
      <c r="T63" s="784">
        <f t="shared" si="2"/>
        <v>0.08713775441889905</v>
      </c>
    </row>
    <row r="64" spans="1:20" s="686" customFormat="1" ht="30" customHeight="1">
      <c r="A64" s="762">
        <v>9.2</v>
      </c>
      <c r="B64" s="763" t="s">
        <v>654</v>
      </c>
      <c r="C64" s="763">
        <f>SUM(D64:E64)</f>
        <v>1032819</v>
      </c>
      <c r="D64" s="763">
        <v>1009637</v>
      </c>
      <c r="E64" s="763">
        <v>23182</v>
      </c>
      <c r="F64" s="763">
        <v>0</v>
      </c>
      <c r="G64" s="763">
        <v>0</v>
      </c>
      <c r="H64" s="763">
        <f t="shared" si="8"/>
        <v>1032819</v>
      </c>
      <c r="I64" s="763">
        <f t="shared" si="9"/>
        <v>366182</v>
      </c>
      <c r="J64" s="763">
        <v>23182</v>
      </c>
      <c r="K64" s="763">
        <v>0</v>
      </c>
      <c r="L64" s="763">
        <v>0</v>
      </c>
      <c r="M64" s="763">
        <f>C64-(F64+J64+K64+L64+N64+O64+P64+Q64+R64)</f>
        <v>343000</v>
      </c>
      <c r="N64" s="763">
        <v>0</v>
      </c>
      <c r="O64" s="763">
        <v>0</v>
      </c>
      <c r="P64" s="763">
        <v>0</v>
      </c>
      <c r="Q64" s="763">
        <v>0</v>
      </c>
      <c r="R64" s="763">
        <v>666637</v>
      </c>
      <c r="S64" s="763">
        <f t="shared" si="1"/>
        <v>1009637</v>
      </c>
      <c r="T64" s="785">
        <f t="shared" si="2"/>
        <v>0.06330731712645624</v>
      </c>
    </row>
    <row r="65" spans="1:3" s="446" customFormat="1" ht="11.25" customHeight="1">
      <c r="A65" s="678"/>
      <c r="B65" s="679"/>
      <c r="C65" s="680"/>
    </row>
    <row r="66" spans="1:19" s="446" customFormat="1" ht="17.25" customHeight="1">
      <c r="A66" s="678"/>
      <c r="C66" s="681"/>
      <c r="N66" s="1246" t="s">
        <v>709</v>
      </c>
      <c r="O66" s="1246"/>
      <c r="P66" s="1246"/>
      <c r="Q66" s="1246"/>
      <c r="R66" s="1246"/>
      <c r="S66" s="1246"/>
    </row>
    <row r="67" spans="1:19" s="683" customFormat="1" ht="17.25" customHeight="1">
      <c r="A67" s="656"/>
      <c r="B67" s="1242" t="s">
        <v>549</v>
      </c>
      <c r="C67" s="1242"/>
      <c r="D67" s="1242"/>
      <c r="E67" s="1242"/>
      <c r="N67" s="1242" t="s">
        <v>723</v>
      </c>
      <c r="O67" s="1242"/>
      <c r="P67" s="1242"/>
      <c r="Q67" s="1242"/>
      <c r="R67" s="1242"/>
      <c r="S67" s="1242"/>
    </row>
    <row r="68" spans="2:20" ht="18.75">
      <c r="B68" s="1248"/>
      <c r="C68" s="1248"/>
      <c r="D68" s="1248"/>
      <c r="E68" s="1248"/>
      <c r="F68" s="428"/>
      <c r="G68" s="428"/>
      <c r="H68" s="428"/>
      <c r="I68" s="428"/>
      <c r="J68" s="428"/>
      <c r="K68" s="428"/>
      <c r="L68" s="428"/>
      <c r="M68" s="428"/>
      <c r="N68" s="428"/>
      <c r="O68" s="428"/>
      <c r="P68" s="1248"/>
      <c r="Q68" s="1248"/>
      <c r="R68" s="1248"/>
      <c r="S68" s="1248"/>
      <c r="T68" s="1249"/>
    </row>
  </sheetData>
  <sheetProtection/>
  <mergeCells count="31">
    <mergeCell ref="T6:T9"/>
    <mergeCell ref="A10:B10"/>
    <mergeCell ref="D8:D9"/>
    <mergeCell ref="A2:D2"/>
    <mergeCell ref="Q2:T2"/>
    <mergeCell ref="Q4:T4"/>
    <mergeCell ref="A3:D3"/>
    <mergeCell ref="A6:B9"/>
    <mergeCell ref="H6:R6"/>
    <mergeCell ref="Q5:T5"/>
    <mergeCell ref="H7:H9"/>
    <mergeCell ref="G6:G9"/>
    <mergeCell ref="S6:S9"/>
    <mergeCell ref="N66:S66"/>
    <mergeCell ref="B67:E67"/>
    <mergeCell ref="N67:S67"/>
    <mergeCell ref="B68:E68"/>
    <mergeCell ref="P68:T68"/>
    <mergeCell ref="E8:E9"/>
    <mergeCell ref="J8:Q8"/>
    <mergeCell ref="A11:B11"/>
    <mergeCell ref="D7:E7"/>
    <mergeCell ref="C7:C9"/>
    <mergeCell ref="E1:P1"/>
    <mergeCell ref="E2:P2"/>
    <mergeCell ref="E3:P3"/>
    <mergeCell ref="R7:R9"/>
    <mergeCell ref="I8:I9"/>
    <mergeCell ref="I7:Q7"/>
    <mergeCell ref="C6:E6"/>
    <mergeCell ref="F6:F9"/>
  </mergeCells>
  <printOptions/>
  <pageMargins left="0.03937007874015748" right="0.1968503937007874" top="0.3937007874015748" bottom="0.3937007874015748" header="0.5118110236220472" footer="0.2755905511811024"/>
  <pageSetup horizontalDpi="600" verticalDpi="600" orientation="landscape" paperSize="9" scale="76" r:id="rId2"/>
  <headerFooter alignWithMargins="0">
    <oddFooter>&amp;CPage &amp;P</oddFooter>
  </headerFooter>
  <drawing r:id="rId1"/>
</worksheet>
</file>

<file path=xl/worksheets/sheet23.xml><?xml version="1.0" encoding="utf-8"?>
<worksheet xmlns="http://schemas.openxmlformats.org/spreadsheetml/2006/main" xmlns:r="http://schemas.openxmlformats.org/officeDocument/2006/relationships">
  <sheetPr>
    <tabColor indexed="10"/>
  </sheetPr>
  <dimension ref="A1:AC46"/>
  <sheetViews>
    <sheetView view="pageBreakPreview" zoomScaleSheetLayoutView="100" zoomScalePageLayoutView="0" workbookViewId="0" topLeftCell="A1">
      <selection activeCell="A24" sqref="A24:IV26"/>
    </sheetView>
  </sheetViews>
  <sheetFormatPr defaultColWidth="9.00390625" defaultRowHeight="15.75"/>
  <cols>
    <col min="1" max="1" width="3.50390625" style="593" customWidth="1"/>
    <col min="2" max="2" width="31.75390625" style="593" customWidth="1"/>
    <col min="3" max="3" width="5.75390625" style="593" customWidth="1"/>
    <col min="4" max="4" width="5.25390625" style="593" customWidth="1"/>
    <col min="5" max="6" width="5.75390625" style="593" customWidth="1"/>
    <col min="7" max="7" width="5.375" style="593" customWidth="1"/>
    <col min="8" max="8" width="5.75390625" style="593" customWidth="1"/>
    <col min="9" max="9" width="6.00390625" style="593" customWidth="1"/>
    <col min="10" max="10" width="6.625" style="593" customWidth="1"/>
    <col min="11" max="11" width="6.25390625" style="593" customWidth="1"/>
    <col min="12" max="12" width="6.00390625" style="593" customWidth="1"/>
    <col min="13" max="13" width="6.625" style="593" customWidth="1"/>
    <col min="14" max="14" width="6.25390625" style="593" customWidth="1"/>
    <col min="15" max="15" width="6.00390625" style="593" customWidth="1"/>
    <col min="16" max="16" width="5.75390625" style="593" customWidth="1"/>
    <col min="17" max="17" width="4.875" style="593" customWidth="1"/>
    <col min="18" max="18" width="5.625" style="593" customWidth="1"/>
    <col min="19" max="21" width="5.75390625" style="593" customWidth="1"/>
    <col min="22" max="16384" width="9.00390625" style="593" customWidth="1"/>
  </cols>
  <sheetData>
    <row r="1" spans="1:22" ht="21" customHeight="1">
      <c r="A1" s="582" t="s">
        <v>621</v>
      </c>
      <c r="B1" s="582"/>
      <c r="C1" s="457"/>
      <c r="D1" s="455"/>
      <c r="E1" s="607"/>
      <c r="F1" s="1269" t="s">
        <v>568</v>
      </c>
      <c r="G1" s="1269"/>
      <c r="H1" s="1269"/>
      <c r="I1" s="1269"/>
      <c r="J1" s="1269"/>
      <c r="K1" s="1269"/>
      <c r="L1" s="1269"/>
      <c r="M1" s="1269"/>
      <c r="N1" s="1269"/>
      <c r="O1" s="604"/>
      <c r="P1" s="608" t="s">
        <v>392</v>
      </c>
      <c r="Q1" s="606"/>
      <c r="R1" s="606"/>
      <c r="S1" s="606"/>
      <c r="T1" s="606"/>
      <c r="V1" s="592"/>
    </row>
    <row r="2" spans="1:22" ht="15.75" customHeight="1">
      <c r="A2" s="1252" t="s">
        <v>336</v>
      </c>
      <c r="B2" s="1252"/>
      <c r="C2" s="1252"/>
      <c r="D2" s="1252"/>
      <c r="E2" s="609"/>
      <c r="F2" s="1269"/>
      <c r="G2" s="1269"/>
      <c r="H2" s="1269"/>
      <c r="I2" s="1269"/>
      <c r="J2" s="1269"/>
      <c r="K2" s="1269"/>
      <c r="L2" s="1269"/>
      <c r="M2" s="1269"/>
      <c r="N2" s="1269"/>
      <c r="O2" s="604"/>
      <c r="P2" s="598" t="s">
        <v>659</v>
      </c>
      <c r="Q2" s="599"/>
      <c r="R2" s="606"/>
      <c r="S2" s="606"/>
      <c r="T2" s="606"/>
      <c r="V2" s="592"/>
    </row>
    <row r="3" spans="1:20" ht="16.5" customHeight="1">
      <c r="A3" s="1255" t="s">
        <v>337</v>
      </c>
      <c r="B3" s="1255"/>
      <c r="C3" s="1255"/>
      <c r="D3" s="1255"/>
      <c r="E3" s="609"/>
      <c r="F3" s="1270" t="s">
        <v>722</v>
      </c>
      <c r="G3" s="1271"/>
      <c r="H3" s="1271"/>
      <c r="I3" s="1271"/>
      <c r="J3" s="1271"/>
      <c r="K3" s="1271"/>
      <c r="L3" s="1271"/>
      <c r="M3" s="1271"/>
      <c r="N3" s="1271"/>
      <c r="O3" s="610"/>
      <c r="P3" s="597" t="s">
        <v>619</v>
      </c>
      <c r="Q3" s="606"/>
      <c r="R3" s="606"/>
      <c r="S3" s="606"/>
      <c r="T3" s="606"/>
    </row>
    <row r="4" spans="1:20" ht="15" customHeight="1">
      <c r="A4" s="456" t="s">
        <v>210</v>
      </c>
      <c r="B4" s="447"/>
      <c r="C4" s="447"/>
      <c r="D4" s="447"/>
      <c r="E4" s="611"/>
      <c r="F4" s="611"/>
      <c r="G4" s="611"/>
      <c r="H4" s="611"/>
      <c r="I4" s="611"/>
      <c r="J4" s="611"/>
      <c r="K4" s="611"/>
      <c r="L4" s="611"/>
      <c r="M4" s="611"/>
      <c r="N4" s="611"/>
      <c r="O4" s="611"/>
      <c r="P4" s="600" t="s">
        <v>569</v>
      </c>
      <c r="Q4" s="607"/>
      <c r="R4" s="607"/>
      <c r="S4" s="607"/>
      <c r="T4" s="607"/>
    </row>
    <row r="5" spans="1:21" ht="20.25" customHeight="1">
      <c r="A5" s="1265" t="s">
        <v>68</v>
      </c>
      <c r="B5" s="1266"/>
      <c r="C5" s="1261" t="s">
        <v>570</v>
      </c>
      <c r="D5" s="1261"/>
      <c r="E5" s="1261"/>
      <c r="F5" s="1261" t="s">
        <v>571</v>
      </c>
      <c r="G5" s="1261"/>
      <c r="H5" s="1261"/>
      <c r="I5" s="1261"/>
      <c r="J5" s="1261"/>
      <c r="K5" s="1261"/>
      <c r="L5" s="1261"/>
      <c r="M5" s="1261"/>
      <c r="N5" s="1261"/>
      <c r="O5" s="1261"/>
      <c r="P5" s="1261" t="s">
        <v>572</v>
      </c>
      <c r="Q5" s="1261"/>
      <c r="R5" s="1261"/>
      <c r="S5" s="1261"/>
      <c r="T5" s="1261"/>
      <c r="U5" s="1261"/>
    </row>
    <row r="6" spans="1:21" ht="19.5" customHeight="1">
      <c r="A6" s="1267"/>
      <c r="B6" s="1268"/>
      <c r="C6" s="1261"/>
      <c r="D6" s="1261"/>
      <c r="E6" s="1261"/>
      <c r="F6" s="1261" t="s">
        <v>573</v>
      </c>
      <c r="G6" s="1261"/>
      <c r="H6" s="1261"/>
      <c r="I6" s="1261" t="s">
        <v>574</v>
      </c>
      <c r="J6" s="1261"/>
      <c r="K6" s="1261"/>
      <c r="L6" s="1261"/>
      <c r="M6" s="1261"/>
      <c r="N6" s="1261"/>
      <c r="O6" s="1261"/>
      <c r="P6" s="1261" t="s">
        <v>37</v>
      </c>
      <c r="Q6" s="1261" t="s">
        <v>7</v>
      </c>
      <c r="R6" s="1261"/>
      <c r="S6" s="1261"/>
      <c r="T6" s="1261"/>
      <c r="U6" s="1261"/>
    </row>
    <row r="7" spans="1:22" ht="34.5" customHeight="1">
      <c r="A7" s="1267"/>
      <c r="B7" s="1268"/>
      <c r="C7" s="1261"/>
      <c r="D7" s="1261"/>
      <c r="E7" s="1261"/>
      <c r="F7" s="1261"/>
      <c r="G7" s="1261"/>
      <c r="H7" s="1261"/>
      <c r="I7" s="1261" t="s">
        <v>575</v>
      </c>
      <c r="J7" s="1261"/>
      <c r="K7" s="1261"/>
      <c r="L7" s="1261" t="s">
        <v>576</v>
      </c>
      <c r="M7" s="1261"/>
      <c r="N7" s="1261"/>
      <c r="O7" s="1261"/>
      <c r="P7" s="1261"/>
      <c r="Q7" s="1261" t="s">
        <v>618</v>
      </c>
      <c r="R7" s="1261" t="s">
        <v>578</v>
      </c>
      <c r="S7" s="1261" t="s">
        <v>579</v>
      </c>
      <c r="T7" s="1261" t="s">
        <v>580</v>
      </c>
      <c r="U7" s="1261" t="s">
        <v>581</v>
      </c>
      <c r="V7" s="593" t="s">
        <v>582</v>
      </c>
    </row>
    <row r="8" spans="1:21" ht="18.75" customHeight="1">
      <c r="A8" s="1267"/>
      <c r="B8" s="1268"/>
      <c r="C8" s="1261" t="s">
        <v>37</v>
      </c>
      <c r="D8" s="1261" t="s">
        <v>7</v>
      </c>
      <c r="E8" s="1261"/>
      <c r="F8" s="1261" t="s">
        <v>37</v>
      </c>
      <c r="G8" s="1261" t="s">
        <v>7</v>
      </c>
      <c r="H8" s="1261"/>
      <c r="I8" s="1261" t="s">
        <v>37</v>
      </c>
      <c r="J8" s="1261" t="s">
        <v>7</v>
      </c>
      <c r="K8" s="1261"/>
      <c r="L8" s="1261" t="s">
        <v>37</v>
      </c>
      <c r="M8" s="1261" t="s">
        <v>583</v>
      </c>
      <c r="N8" s="1261"/>
      <c r="O8" s="1261"/>
      <c r="P8" s="1261"/>
      <c r="Q8" s="1264"/>
      <c r="R8" s="1261"/>
      <c r="S8" s="1261"/>
      <c r="T8" s="1261"/>
      <c r="U8" s="1261"/>
    </row>
    <row r="9" spans="1:23" ht="122.25" customHeight="1">
      <c r="A9" s="1267"/>
      <c r="B9" s="1268"/>
      <c r="C9" s="1261"/>
      <c r="D9" s="612" t="s">
        <v>584</v>
      </c>
      <c r="E9" s="612" t="s">
        <v>591</v>
      </c>
      <c r="F9" s="1261"/>
      <c r="G9" s="612" t="s">
        <v>584</v>
      </c>
      <c r="H9" s="612" t="s">
        <v>585</v>
      </c>
      <c r="I9" s="1261"/>
      <c r="J9" s="612" t="s">
        <v>586</v>
      </c>
      <c r="K9" s="612" t="s">
        <v>587</v>
      </c>
      <c r="L9" s="1261"/>
      <c r="M9" s="612" t="s">
        <v>588</v>
      </c>
      <c r="N9" s="612" t="s">
        <v>589</v>
      </c>
      <c r="O9" s="612" t="s">
        <v>590</v>
      </c>
      <c r="P9" s="1261"/>
      <c r="Q9" s="1264"/>
      <c r="R9" s="1261"/>
      <c r="S9" s="1261"/>
      <c r="T9" s="1261"/>
      <c r="U9" s="1261"/>
      <c r="V9" s="613"/>
      <c r="W9" s="613"/>
    </row>
    <row r="10" spans="1:29" ht="18" customHeight="1">
      <c r="A10" s="614"/>
      <c r="B10" s="615" t="s">
        <v>592</v>
      </c>
      <c r="C10" s="616">
        <v>1</v>
      </c>
      <c r="D10" s="617">
        <v>2</v>
      </c>
      <c r="E10" s="616">
        <v>3</v>
      </c>
      <c r="F10" s="617">
        <v>4</v>
      </c>
      <c r="G10" s="616">
        <v>5</v>
      </c>
      <c r="H10" s="617">
        <v>6</v>
      </c>
      <c r="I10" s="616">
        <v>7</v>
      </c>
      <c r="J10" s="617">
        <v>8</v>
      </c>
      <c r="K10" s="616">
        <v>9</v>
      </c>
      <c r="L10" s="617">
        <v>10</v>
      </c>
      <c r="M10" s="616">
        <v>11</v>
      </c>
      <c r="N10" s="617">
        <v>12</v>
      </c>
      <c r="O10" s="616">
        <v>13</v>
      </c>
      <c r="P10" s="617">
        <v>14</v>
      </c>
      <c r="Q10" s="616">
        <v>15</v>
      </c>
      <c r="R10" s="617">
        <v>16</v>
      </c>
      <c r="S10" s="616">
        <v>17</v>
      </c>
      <c r="T10" s="617">
        <v>18</v>
      </c>
      <c r="U10" s="616">
        <v>19</v>
      </c>
      <c r="V10" s="618"/>
      <c r="W10" s="613"/>
      <c r="X10" s="613"/>
      <c r="Y10" s="613"/>
      <c r="Z10" s="613"/>
      <c r="AA10" s="613"/>
      <c r="AB10" s="613"/>
      <c r="AC10" s="613"/>
    </row>
    <row r="11" spans="1:29" s="595" customFormat="1" ht="18" customHeight="1">
      <c r="A11" s="1262" t="s">
        <v>37</v>
      </c>
      <c r="B11" s="1263"/>
      <c r="C11" s="723">
        <v>0</v>
      </c>
      <c r="D11" s="724">
        <v>0</v>
      </c>
      <c r="E11" s="724"/>
      <c r="F11" s="724"/>
      <c r="G11" s="724"/>
      <c r="H11" s="724"/>
      <c r="I11" s="724"/>
      <c r="J11" s="723"/>
      <c r="K11" s="723"/>
      <c r="L11" s="723"/>
      <c r="M11" s="723"/>
      <c r="N11" s="723"/>
      <c r="O11" s="723"/>
      <c r="P11" s="723"/>
      <c r="Q11" s="723"/>
      <c r="R11" s="723"/>
      <c r="S11" s="723"/>
      <c r="T11" s="723"/>
      <c r="U11" s="723"/>
      <c r="V11" s="620"/>
      <c r="W11" s="621"/>
      <c r="X11" s="621"/>
      <c r="Y11" s="621"/>
      <c r="Z11" s="621"/>
      <c r="AA11" s="621"/>
      <c r="AB11" s="621"/>
      <c r="AC11" s="621"/>
    </row>
    <row r="12" spans="1:29" s="595" customFormat="1" ht="18" customHeight="1">
      <c r="A12" s="725" t="s">
        <v>0</v>
      </c>
      <c r="B12" s="722" t="s">
        <v>94</v>
      </c>
      <c r="C12" s="724">
        <v>0</v>
      </c>
      <c r="D12" s="724"/>
      <c r="E12" s="724"/>
      <c r="F12" s="724"/>
      <c r="G12" s="724"/>
      <c r="H12" s="724"/>
      <c r="I12" s="726"/>
      <c r="J12" s="727"/>
      <c r="K12" s="727"/>
      <c r="L12" s="727"/>
      <c r="M12" s="727"/>
      <c r="N12" s="727"/>
      <c r="O12" s="727"/>
      <c r="P12" s="724"/>
      <c r="Q12" s="727"/>
      <c r="R12" s="727"/>
      <c r="S12" s="727"/>
      <c r="T12" s="727"/>
      <c r="U12" s="728"/>
      <c r="V12" s="622"/>
      <c r="W12" s="621"/>
      <c r="X12" s="621"/>
      <c r="Y12" s="621"/>
      <c r="Z12" s="621"/>
      <c r="AA12" s="621"/>
      <c r="AB12" s="621"/>
      <c r="AC12" s="621"/>
    </row>
    <row r="13" spans="1:29" s="595" customFormat="1" ht="18" customHeight="1">
      <c r="A13" s="729" t="s">
        <v>1</v>
      </c>
      <c r="B13" s="722" t="s">
        <v>19</v>
      </c>
      <c r="C13" s="726">
        <v>0</v>
      </c>
      <c r="D13" s="727">
        <v>0</v>
      </c>
      <c r="E13" s="727"/>
      <c r="F13" s="726"/>
      <c r="G13" s="727"/>
      <c r="H13" s="727"/>
      <c r="I13" s="726"/>
      <c r="J13" s="727"/>
      <c r="K13" s="727"/>
      <c r="L13" s="727"/>
      <c r="M13" s="727"/>
      <c r="N13" s="727"/>
      <c r="O13" s="727"/>
      <c r="P13" s="724"/>
      <c r="Q13" s="727"/>
      <c r="R13" s="727"/>
      <c r="S13" s="727"/>
      <c r="T13" s="727"/>
      <c r="U13" s="727"/>
      <c r="V13" s="621"/>
      <c r="W13" s="621"/>
      <c r="X13" s="621"/>
      <c r="Y13" s="621"/>
      <c r="Z13" s="621"/>
      <c r="AA13" s="621"/>
      <c r="AB13" s="621"/>
      <c r="AC13" s="621"/>
    </row>
    <row r="14" spans="1:29" s="595" customFormat="1" ht="18" customHeight="1">
      <c r="A14" s="730">
        <v>1</v>
      </c>
      <c r="B14" s="731" t="s">
        <v>698</v>
      </c>
      <c r="C14" s="724"/>
      <c r="D14" s="727">
        <v>0</v>
      </c>
      <c r="E14" s="727"/>
      <c r="F14" s="724"/>
      <c r="G14" s="732"/>
      <c r="H14" s="732"/>
      <c r="I14" s="726"/>
      <c r="J14" s="727"/>
      <c r="K14" s="727"/>
      <c r="L14" s="727"/>
      <c r="M14" s="727"/>
      <c r="N14" s="727"/>
      <c r="O14" s="727"/>
      <c r="P14" s="724"/>
      <c r="Q14" s="727"/>
      <c r="R14" s="727"/>
      <c r="S14" s="727"/>
      <c r="T14" s="727"/>
      <c r="U14" s="728"/>
      <c r="V14" s="621"/>
      <c r="W14" s="621"/>
      <c r="X14" s="621"/>
      <c r="Y14" s="621"/>
      <c r="Z14" s="621"/>
      <c r="AA14" s="621"/>
      <c r="AB14" s="621"/>
      <c r="AC14" s="621"/>
    </row>
    <row r="15" spans="1:29" s="595" customFormat="1" ht="18" customHeight="1">
      <c r="A15" s="730">
        <v>2</v>
      </c>
      <c r="B15" s="731" t="s">
        <v>699</v>
      </c>
      <c r="C15" s="724">
        <v>0</v>
      </c>
      <c r="D15" s="733"/>
      <c r="E15" s="733"/>
      <c r="F15" s="724"/>
      <c r="G15" s="732"/>
      <c r="H15" s="732"/>
      <c r="I15" s="726"/>
      <c r="J15" s="727"/>
      <c r="K15" s="727"/>
      <c r="L15" s="727"/>
      <c r="M15" s="727"/>
      <c r="N15" s="727"/>
      <c r="O15" s="727"/>
      <c r="P15" s="724"/>
      <c r="Q15" s="733"/>
      <c r="R15" s="733"/>
      <c r="S15" s="733"/>
      <c r="T15" s="733"/>
      <c r="U15" s="734"/>
      <c r="V15" s="621"/>
      <c r="W15" s="621"/>
      <c r="X15" s="621"/>
      <c r="Y15" s="621"/>
      <c r="Z15" s="621"/>
      <c r="AA15" s="621"/>
      <c r="AB15" s="621"/>
      <c r="AC15" s="621"/>
    </row>
    <row r="16" spans="1:29" s="595" customFormat="1" ht="18" customHeight="1">
      <c r="A16" s="730">
        <v>3</v>
      </c>
      <c r="B16" s="731" t="s">
        <v>700</v>
      </c>
      <c r="C16" s="724">
        <v>0</v>
      </c>
      <c r="D16" s="735"/>
      <c r="E16" s="735"/>
      <c r="F16" s="724"/>
      <c r="G16" s="732"/>
      <c r="H16" s="732"/>
      <c r="I16" s="726"/>
      <c r="J16" s="727"/>
      <c r="K16" s="727"/>
      <c r="L16" s="727"/>
      <c r="M16" s="727"/>
      <c r="N16" s="727"/>
      <c r="O16" s="727"/>
      <c r="P16" s="724"/>
      <c r="Q16" s="733"/>
      <c r="R16" s="733"/>
      <c r="S16" s="733"/>
      <c r="T16" s="733"/>
      <c r="U16" s="734"/>
      <c r="V16" s="621"/>
      <c r="W16" s="621"/>
      <c r="X16" s="621"/>
      <c r="Y16" s="621"/>
      <c r="Z16" s="621"/>
      <c r="AA16" s="621"/>
      <c r="AB16" s="621"/>
      <c r="AC16" s="621"/>
    </row>
    <row r="17" spans="1:29" s="595" customFormat="1" ht="18" customHeight="1">
      <c r="A17" s="730">
        <v>4</v>
      </c>
      <c r="B17" s="731" t="s">
        <v>701</v>
      </c>
      <c r="C17" s="724">
        <v>0</v>
      </c>
      <c r="D17" s="735"/>
      <c r="E17" s="735"/>
      <c r="F17" s="724"/>
      <c r="G17" s="732"/>
      <c r="H17" s="732"/>
      <c r="I17" s="726"/>
      <c r="J17" s="727"/>
      <c r="K17" s="727"/>
      <c r="L17" s="727"/>
      <c r="M17" s="727"/>
      <c r="N17" s="727"/>
      <c r="O17" s="727"/>
      <c r="P17" s="724"/>
      <c r="Q17" s="733"/>
      <c r="R17" s="733"/>
      <c r="S17" s="733"/>
      <c r="T17" s="733"/>
      <c r="U17" s="734"/>
      <c r="V17" s="621"/>
      <c r="W17" s="621"/>
      <c r="X17" s="621"/>
      <c r="Y17" s="621"/>
      <c r="Z17" s="621"/>
      <c r="AA17" s="621"/>
      <c r="AB17" s="621"/>
      <c r="AC17" s="621"/>
    </row>
    <row r="18" spans="1:29" s="595" customFormat="1" ht="18" customHeight="1">
      <c r="A18" s="730">
        <v>5</v>
      </c>
      <c r="B18" s="731" t="s">
        <v>702</v>
      </c>
      <c r="C18" s="724">
        <v>0</v>
      </c>
      <c r="D18" s="735"/>
      <c r="E18" s="735"/>
      <c r="F18" s="724"/>
      <c r="G18" s="732"/>
      <c r="H18" s="732"/>
      <c r="I18" s="726"/>
      <c r="J18" s="727"/>
      <c r="K18" s="727"/>
      <c r="L18" s="727"/>
      <c r="M18" s="727"/>
      <c r="N18" s="727"/>
      <c r="O18" s="727"/>
      <c r="P18" s="724"/>
      <c r="Q18" s="733"/>
      <c r="R18" s="733"/>
      <c r="S18" s="733"/>
      <c r="T18" s="733"/>
      <c r="U18" s="734"/>
      <c r="V18" s="621"/>
      <c r="W18" s="621"/>
      <c r="X18" s="621"/>
      <c r="Y18" s="621"/>
      <c r="Z18" s="621"/>
      <c r="AA18" s="621"/>
      <c r="AB18" s="621"/>
      <c r="AC18" s="621"/>
    </row>
    <row r="19" spans="1:29" s="595" customFormat="1" ht="18" customHeight="1">
      <c r="A19" s="730">
        <v>6</v>
      </c>
      <c r="B19" s="731" t="s">
        <v>703</v>
      </c>
      <c r="C19" s="724">
        <v>0</v>
      </c>
      <c r="D19" s="735"/>
      <c r="E19" s="735"/>
      <c r="F19" s="724">
        <v>0</v>
      </c>
      <c r="G19" s="732"/>
      <c r="H19" s="732"/>
      <c r="I19" s="726">
        <v>0</v>
      </c>
      <c r="J19" s="727"/>
      <c r="K19" s="727"/>
      <c r="L19" s="727">
        <v>0</v>
      </c>
      <c r="M19" s="727"/>
      <c r="N19" s="727"/>
      <c r="O19" s="727"/>
      <c r="P19" s="724">
        <v>0</v>
      </c>
      <c r="Q19" s="733"/>
      <c r="R19" s="733"/>
      <c r="S19" s="733"/>
      <c r="T19" s="733"/>
      <c r="U19" s="734"/>
      <c r="V19" s="621"/>
      <c r="W19" s="621"/>
      <c r="X19" s="621"/>
      <c r="Y19" s="621"/>
      <c r="Z19" s="621"/>
      <c r="AA19" s="621"/>
      <c r="AB19" s="621"/>
      <c r="AC19" s="621"/>
    </row>
    <row r="20" spans="1:29" s="595" customFormat="1" ht="18" customHeight="1">
      <c r="A20" s="730">
        <v>7</v>
      </c>
      <c r="B20" s="731" t="s">
        <v>704</v>
      </c>
      <c r="C20" s="724">
        <v>0</v>
      </c>
      <c r="D20" s="735"/>
      <c r="E20" s="735"/>
      <c r="F20" s="724">
        <v>0</v>
      </c>
      <c r="G20" s="732"/>
      <c r="H20" s="732"/>
      <c r="I20" s="726">
        <v>0</v>
      </c>
      <c r="J20" s="727"/>
      <c r="K20" s="727"/>
      <c r="L20" s="727">
        <v>0</v>
      </c>
      <c r="M20" s="727"/>
      <c r="N20" s="727"/>
      <c r="O20" s="727"/>
      <c r="P20" s="724">
        <v>0</v>
      </c>
      <c r="Q20" s="733"/>
      <c r="R20" s="733"/>
      <c r="S20" s="733"/>
      <c r="T20" s="733"/>
      <c r="U20" s="734"/>
      <c r="V20" s="621"/>
      <c r="W20" s="621"/>
      <c r="X20" s="621"/>
      <c r="Y20" s="621"/>
      <c r="Z20" s="621"/>
      <c r="AA20" s="621"/>
      <c r="AB20" s="621"/>
      <c r="AC20" s="621"/>
    </row>
    <row r="21" spans="1:29" s="595" customFormat="1" ht="18" customHeight="1">
      <c r="A21" s="730">
        <v>8</v>
      </c>
      <c r="B21" s="731" t="s">
        <v>705</v>
      </c>
      <c r="C21" s="724">
        <v>0</v>
      </c>
      <c r="D21" s="735"/>
      <c r="E21" s="735"/>
      <c r="F21" s="724">
        <v>0</v>
      </c>
      <c r="G21" s="732"/>
      <c r="H21" s="732"/>
      <c r="I21" s="726">
        <v>0</v>
      </c>
      <c r="J21" s="727"/>
      <c r="K21" s="727"/>
      <c r="L21" s="727">
        <v>0</v>
      </c>
      <c r="M21" s="727"/>
      <c r="N21" s="727"/>
      <c r="O21" s="727"/>
      <c r="P21" s="724">
        <v>0</v>
      </c>
      <c r="Q21" s="733"/>
      <c r="R21" s="733"/>
      <c r="S21" s="733"/>
      <c r="T21" s="733"/>
      <c r="U21" s="734"/>
      <c r="V21" s="621"/>
      <c r="W21" s="621"/>
      <c r="X21" s="621"/>
      <c r="Y21" s="621"/>
      <c r="Z21" s="621"/>
      <c r="AA21" s="621"/>
      <c r="AB21" s="621"/>
      <c r="AC21" s="621"/>
    </row>
    <row r="22" spans="1:29" s="595" customFormat="1" ht="18" customHeight="1">
      <c r="A22" s="730">
        <v>9</v>
      </c>
      <c r="B22" s="731" t="s">
        <v>706</v>
      </c>
      <c r="C22" s="724">
        <v>0</v>
      </c>
      <c r="D22" s="735"/>
      <c r="E22" s="735"/>
      <c r="F22" s="724">
        <v>0</v>
      </c>
      <c r="G22" s="732"/>
      <c r="H22" s="732"/>
      <c r="I22" s="726">
        <v>0</v>
      </c>
      <c r="J22" s="727"/>
      <c r="K22" s="727"/>
      <c r="L22" s="727">
        <v>0</v>
      </c>
      <c r="M22" s="727"/>
      <c r="N22" s="727"/>
      <c r="O22" s="727"/>
      <c r="P22" s="724">
        <v>0</v>
      </c>
      <c r="Q22" s="733"/>
      <c r="R22" s="733"/>
      <c r="S22" s="733"/>
      <c r="T22" s="733"/>
      <c r="U22" s="734"/>
      <c r="V22" s="621"/>
      <c r="W22" s="621"/>
      <c r="X22" s="621"/>
      <c r="Y22" s="621"/>
      <c r="Z22" s="621"/>
      <c r="AA22" s="621"/>
      <c r="AB22" s="621"/>
      <c r="AC22" s="621"/>
    </row>
    <row r="23" spans="1:3" s="446" customFormat="1" ht="11.25" customHeight="1">
      <c r="A23" s="678"/>
      <c r="B23" s="679"/>
      <c r="C23" s="680"/>
    </row>
    <row r="24" spans="1:20" s="446" customFormat="1" ht="17.25" customHeight="1">
      <c r="A24" s="678"/>
      <c r="C24" s="681"/>
      <c r="N24" s="1246" t="s">
        <v>709</v>
      </c>
      <c r="O24" s="1246"/>
      <c r="P24" s="1246"/>
      <c r="Q24" s="1246"/>
      <c r="R24" s="1246"/>
      <c r="S24" s="1246"/>
      <c r="T24" s="1246"/>
    </row>
    <row r="25" spans="1:20" s="683" customFormat="1" ht="17.25" customHeight="1">
      <c r="A25" s="656"/>
      <c r="B25" s="1242" t="s">
        <v>549</v>
      </c>
      <c r="C25" s="1242"/>
      <c r="D25" s="1242"/>
      <c r="E25" s="1242"/>
      <c r="N25" s="1242" t="s">
        <v>723</v>
      </c>
      <c r="O25" s="1242"/>
      <c r="P25" s="1242"/>
      <c r="Q25" s="1242"/>
      <c r="R25" s="1242"/>
      <c r="S25" s="1242"/>
      <c r="T25" s="1242"/>
    </row>
    <row r="26" spans="2:21" ht="16.5">
      <c r="B26" s="1258"/>
      <c r="C26" s="1258"/>
      <c r="D26" s="1258"/>
      <c r="E26" s="1258"/>
      <c r="F26" s="1258"/>
      <c r="G26" s="1258"/>
      <c r="H26" s="623"/>
      <c r="I26" s="624"/>
      <c r="J26" s="624"/>
      <c r="K26" s="624"/>
      <c r="L26" s="624"/>
      <c r="M26" s="624"/>
      <c r="N26" s="1258"/>
      <c r="O26" s="1258"/>
      <c r="P26" s="1258"/>
      <c r="Q26" s="1258"/>
      <c r="R26" s="1258"/>
      <c r="S26" s="1258"/>
      <c r="T26" s="1258"/>
      <c r="U26" s="1258"/>
    </row>
    <row r="28" spans="15:20" ht="12.75">
      <c r="O28" s="1259"/>
      <c r="P28" s="1259"/>
      <c r="Q28" s="1259"/>
      <c r="R28" s="1259"/>
      <c r="S28" s="1259"/>
      <c r="T28" s="1259"/>
    </row>
    <row r="30" ht="12.75" hidden="1"/>
    <row r="31" spans="1:14" ht="12.75" customHeight="1" hidden="1">
      <c r="A31" s="625" t="s">
        <v>219</v>
      </c>
      <c r="B31" s="472"/>
      <c r="C31" s="472"/>
      <c r="D31" s="472"/>
      <c r="E31" s="472"/>
      <c r="F31" s="472"/>
      <c r="G31" s="472"/>
      <c r="H31" s="472"/>
      <c r="I31" s="472"/>
      <c r="J31" s="472"/>
      <c r="K31" s="472"/>
      <c r="L31" s="472"/>
      <c r="M31" s="472"/>
      <c r="N31" s="472"/>
    </row>
    <row r="32" spans="1:14" s="603" customFormat="1" ht="15.75" customHeight="1" hidden="1">
      <c r="A32" s="1260" t="s">
        <v>593</v>
      </c>
      <c r="B32" s="1260"/>
      <c r="C32" s="1260"/>
      <c r="D32" s="1260"/>
      <c r="E32" s="1260"/>
      <c r="F32" s="1260"/>
      <c r="G32" s="1260"/>
      <c r="H32" s="1260"/>
      <c r="I32" s="1260"/>
      <c r="J32" s="1260"/>
      <c r="K32" s="1260"/>
      <c r="L32" s="472"/>
      <c r="M32" s="472"/>
      <c r="N32" s="472"/>
    </row>
    <row r="33" spans="1:14" s="628" customFormat="1" ht="15" hidden="1">
      <c r="A33" s="626" t="s">
        <v>594</v>
      </c>
      <c r="B33" s="627"/>
      <c r="C33" s="627"/>
      <c r="D33" s="627"/>
      <c r="E33" s="627"/>
      <c r="F33" s="627"/>
      <c r="G33" s="627"/>
      <c r="H33" s="627"/>
      <c r="I33" s="627"/>
      <c r="J33" s="627"/>
      <c r="K33" s="627"/>
      <c r="L33" s="627"/>
      <c r="M33" s="627"/>
      <c r="N33" s="627"/>
    </row>
    <row r="34" spans="1:14" s="603" customFormat="1" ht="15" hidden="1">
      <c r="A34" s="626" t="s">
        <v>595</v>
      </c>
      <c r="B34" s="627"/>
      <c r="C34" s="627"/>
      <c r="D34" s="627"/>
      <c r="E34" s="627"/>
      <c r="F34" s="627"/>
      <c r="G34" s="627"/>
      <c r="H34" s="627"/>
      <c r="I34" s="627"/>
      <c r="J34" s="627"/>
      <c r="K34" s="627"/>
      <c r="L34" s="629"/>
      <c r="M34" s="629"/>
      <c r="N34" s="629"/>
    </row>
    <row r="35" spans="1:14" s="603" customFormat="1" ht="15" hidden="1">
      <c r="A35" s="629"/>
      <c r="B35" s="629"/>
      <c r="C35" s="629"/>
      <c r="D35" s="629"/>
      <c r="E35" s="629"/>
      <c r="F35" s="629"/>
      <c r="G35" s="629"/>
      <c r="H35" s="629"/>
      <c r="I35" s="629"/>
      <c r="J35" s="629"/>
      <c r="K35" s="629"/>
      <c r="L35" s="629"/>
      <c r="M35" s="629"/>
      <c r="N35" s="629"/>
    </row>
    <row r="36" spans="1:14" ht="12.75" hidden="1">
      <c r="A36" s="471"/>
      <c r="B36" s="471"/>
      <c r="C36" s="471"/>
      <c r="D36" s="471"/>
      <c r="E36" s="471"/>
      <c r="F36" s="471"/>
      <c r="G36" s="471"/>
      <c r="H36" s="471"/>
      <c r="I36" s="471"/>
      <c r="J36" s="471"/>
      <c r="K36" s="471"/>
      <c r="L36" s="471"/>
      <c r="M36" s="471"/>
      <c r="N36" s="471"/>
    </row>
    <row r="37" ht="15.75" hidden="1">
      <c r="H37" s="470"/>
    </row>
    <row r="38" ht="12.75" hidden="1"/>
    <row r="39" ht="12.75" hidden="1"/>
    <row r="40" ht="12.75" hidden="1"/>
    <row r="41" ht="12.75" hidden="1"/>
    <row r="42" ht="12.75" hidden="1">
      <c r="D42" s="630"/>
    </row>
    <row r="43" ht="12.75" hidden="1">
      <c r="C43" s="630"/>
    </row>
    <row r="44" ht="12.75" hidden="1"/>
    <row r="45" ht="12.75" hidden="1"/>
    <row r="46" ht="12.75" hidden="1">
      <c r="L46" s="630" t="e">
        <f>J46/K46</f>
        <v>#DIV/0!</v>
      </c>
    </row>
    <row r="47" ht="12.75" hidden="1"/>
    <row r="48" ht="12.75" hidden="1"/>
    <row r="49" ht="12.75" hidden="1"/>
    <row r="50" ht="12.75" hidden="1"/>
    <row r="51" ht="12.75" hidden="1"/>
    <row r="52" ht="12.75" hidden="1"/>
    <row r="53" ht="12.75" hidden="1"/>
    <row r="54" ht="12.75" hidden="1"/>
    <row r="55" ht="12.75" hidden="1"/>
  </sheetData>
  <sheetProtection/>
  <mergeCells count="35">
    <mergeCell ref="F1:N2"/>
    <mergeCell ref="F3:N3"/>
    <mergeCell ref="G8:H8"/>
    <mergeCell ref="I8:I9"/>
    <mergeCell ref="F6:H7"/>
    <mergeCell ref="I6:O6"/>
    <mergeCell ref="L8:L9"/>
    <mergeCell ref="M8:O8"/>
    <mergeCell ref="F5:O5"/>
    <mergeCell ref="P5:U5"/>
    <mergeCell ref="A2:D2"/>
    <mergeCell ref="A3:D3"/>
    <mergeCell ref="I7:K7"/>
    <mergeCell ref="L7:O7"/>
    <mergeCell ref="R7:R9"/>
    <mergeCell ref="S7:S9"/>
    <mergeCell ref="P6:P9"/>
    <mergeCell ref="Q6:U6"/>
    <mergeCell ref="A5:B9"/>
    <mergeCell ref="A32:K32"/>
    <mergeCell ref="T7:T9"/>
    <mergeCell ref="U7:U9"/>
    <mergeCell ref="C8:C9"/>
    <mergeCell ref="D8:E8"/>
    <mergeCell ref="F8:F9"/>
    <mergeCell ref="C5:E7"/>
    <mergeCell ref="A11:B11"/>
    <mergeCell ref="Q7:Q9"/>
    <mergeCell ref="J8:K8"/>
    <mergeCell ref="B25:E25"/>
    <mergeCell ref="N24:T24"/>
    <mergeCell ref="N25:T25"/>
    <mergeCell ref="N26:U26"/>
    <mergeCell ref="B26:G26"/>
    <mergeCell ref="O28:T28"/>
  </mergeCells>
  <printOptions/>
  <pageMargins left="0.49" right="0" top="0.14" bottom="0" header="0.07" footer="0.15"/>
  <pageSetup horizontalDpi="600" verticalDpi="600" orientation="landscape" paperSize="9" scale="90" r:id="rId2"/>
  <drawing r:id="rId1"/>
</worksheet>
</file>

<file path=xl/worksheets/sheet24.xml><?xml version="1.0" encoding="utf-8"?>
<worksheet xmlns="http://schemas.openxmlformats.org/spreadsheetml/2006/main" xmlns:r="http://schemas.openxmlformats.org/officeDocument/2006/relationships">
  <sheetPr>
    <tabColor indexed="13"/>
  </sheetPr>
  <dimension ref="A1:U31"/>
  <sheetViews>
    <sheetView view="pageBreakPreview" zoomScaleSheetLayoutView="100" zoomScalePageLayoutView="0" workbookViewId="0" topLeftCell="A19">
      <selection activeCell="N23" sqref="N23:T23"/>
    </sheetView>
  </sheetViews>
  <sheetFormatPr defaultColWidth="9.00390625" defaultRowHeight="15.75"/>
  <cols>
    <col min="1" max="1" width="3.50390625" style="473" customWidth="1"/>
    <col min="2" max="2" width="31.75390625" style="473" customWidth="1"/>
    <col min="3" max="3" width="5.75390625" style="473" hidden="1" customWidth="1"/>
    <col min="4" max="20" width="6.125" style="473" customWidth="1"/>
    <col min="21" max="21" width="5.75390625" style="473" customWidth="1"/>
    <col min="22" max="16384" width="9.00390625" style="473" customWidth="1"/>
  </cols>
  <sheetData>
    <row r="1" spans="1:21" ht="19.5" customHeight="1">
      <c r="A1" s="582" t="s">
        <v>622</v>
      </c>
      <c r="B1" s="457"/>
      <c r="C1" s="457"/>
      <c r="D1" s="455"/>
      <c r="E1" s="591"/>
      <c r="F1" s="1283" t="s">
        <v>596</v>
      </c>
      <c r="G1" s="1283"/>
      <c r="H1" s="1283"/>
      <c r="I1" s="1283"/>
      <c r="J1" s="1283"/>
      <c r="K1" s="1283"/>
      <c r="L1" s="1283"/>
      <c r="M1" s="1283"/>
      <c r="N1" s="1283"/>
      <c r="O1" s="605"/>
      <c r="P1" s="1284" t="s">
        <v>620</v>
      </c>
      <c r="Q1" s="1285"/>
      <c r="R1" s="1285"/>
      <c r="S1" s="1285"/>
      <c r="T1" s="1285"/>
      <c r="U1" s="1285"/>
    </row>
    <row r="2" spans="1:21" ht="15.75" customHeight="1">
      <c r="A2" s="1252" t="s">
        <v>336</v>
      </c>
      <c r="B2" s="1252"/>
      <c r="C2" s="1252"/>
      <c r="D2" s="1252"/>
      <c r="E2" s="631"/>
      <c r="F2" s="1283"/>
      <c r="G2" s="1283"/>
      <c r="H2" s="1283"/>
      <c r="I2" s="1283"/>
      <c r="J2" s="1283"/>
      <c r="K2" s="1283"/>
      <c r="L2" s="1283"/>
      <c r="M2" s="1283"/>
      <c r="N2" s="1283"/>
      <c r="O2" s="605"/>
      <c r="P2" s="1286" t="s">
        <v>659</v>
      </c>
      <c r="Q2" s="1286"/>
      <c r="R2" s="1286"/>
      <c r="S2" s="1286"/>
      <c r="T2" s="1286"/>
      <c r="U2" s="1286"/>
    </row>
    <row r="3" spans="1:20" ht="15.75" customHeight="1">
      <c r="A3" s="1255" t="s">
        <v>337</v>
      </c>
      <c r="B3" s="1255"/>
      <c r="C3" s="1255"/>
      <c r="D3" s="1255"/>
      <c r="E3" s="631"/>
      <c r="F3" s="1287" t="s">
        <v>722</v>
      </c>
      <c r="G3" s="1288"/>
      <c r="H3" s="1288"/>
      <c r="I3" s="1288"/>
      <c r="J3" s="1288"/>
      <c r="K3" s="1288"/>
      <c r="L3" s="1288"/>
      <c r="M3" s="1288"/>
      <c r="N3" s="1288"/>
      <c r="O3" s="632"/>
      <c r="P3" s="633" t="s">
        <v>619</v>
      </c>
      <c r="Q3" s="602"/>
      <c r="R3" s="602"/>
      <c r="S3" s="602"/>
      <c r="T3" s="602"/>
    </row>
    <row r="4" spans="1:20" ht="15" customHeight="1">
      <c r="A4" s="456" t="s">
        <v>210</v>
      </c>
      <c r="B4" s="447"/>
      <c r="C4" s="447"/>
      <c r="D4" s="447"/>
      <c r="E4" s="634"/>
      <c r="F4" s="634"/>
      <c r="G4" s="634"/>
      <c r="H4" s="634"/>
      <c r="I4" s="634"/>
      <c r="J4" s="634"/>
      <c r="K4" s="634"/>
      <c r="L4" s="634"/>
      <c r="M4" s="634"/>
      <c r="N4" s="634"/>
      <c r="O4" s="634"/>
      <c r="P4" s="635" t="s">
        <v>597</v>
      </c>
      <c r="Q4" s="474"/>
      <c r="R4" s="474"/>
      <c r="S4" s="474"/>
      <c r="T4" s="474"/>
    </row>
    <row r="5" spans="1:21" s="475" customFormat="1" ht="15.75" customHeight="1">
      <c r="A5" s="1279" t="s">
        <v>68</v>
      </c>
      <c r="B5" s="1280"/>
      <c r="C5" s="1273" t="s">
        <v>570</v>
      </c>
      <c r="D5" s="1273"/>
      <c r="E5" s="1273"/>
      <c r="F5" s="1273" t="s">
        <v>598</v>
      </c>
      <c r="G5" s="1273"/>
      <c r="H5" s="1273"/>
      <c r="I5" s="1273"/>
      <c r="J5" s="1273"/>
      <c r="K5" s="1273"/>
      <c r="L5" s="1273"/>
      <c r="M5" s="1273"/>
      <c r="N5" s="1273"/>
      <c r="O5" s="1273"/>
      <c r="P5" s="1273" t="s">
        <v>599</v>
      </c>
      <c r="Q5" s="1273"/>
      <c r="R5" s="1273"/>
      <c r="S5" s="1273"/>
      <c r="T5" s="1273"/>
      <c r="U5" s="1273"/>
    </row>
    <row r="6" spans="1:21" s="475" customFormat="1" ht="14.25" customHeight="1">
      <c r="A6" s="1281"/>
      <c r="B6" s="1282"/>
      <c r="C6" s="1273"/>
      <c r="D6" s="1273"/>
      <c r="E6" s="1273"/>
      <c r="F6" s="1273" t="s">
        <v>600</v>
      </c>
      <c r="G6" s="1273"/>
      <c r="H6" s="1273"/>
      <c r="I6" s="1273" t="s">
        <v>574</v>
      </c>
      <c r="J6" s="1273"/>
      <c r="K6" s="1273"/>
      <c r="L6" s="1273"/>
      <c r="M6" s="1273"/>
      <c r="N6" s="1273"/>
      <c r="O6" s="1273"/>
      <c r="P6" s="1273" t="s">
        <v>220</v>
      </c>
      <c r="Q6" s="1275" t="s">
        <v>7</v>
      </c>
      <c r="R6" s="1275"/>
      <c r="S6" s="1275"/>
      <c r="T6" s="1275"/>
      <c r="U6" s="1275"/>
    </row>
    <row r="7" spans="1:21" s="475" customFormat="1" ht="32.25" customHeight="1">
      <c r="A7" s="1281"/>
      <c r="B7" s="1282"/>
      <c r="C7" s="1273"/>
      <c r="D7" s="1273"/>
      <c r="E7" s="1273"/>
      <c r="F7" s="1273"/>
      <c r="G7" s="1273"/>
      <c r="H7" s="1273"/>
      <c r="I7" s="1273" t="s">
        <v>575</v>
      </c>
      <c r="J7" s="1273"/>
      <c r="K7" s="1273"/>
      <c r="L7" s="1273" t="s">
        <v>601</v>
      </c>
      <c r="M7" s="1273"/>
      <c r="N7" s="1273"/>
      <c r="O7" s="1273"/>
      <c r="P7" s="1273"/>
      <c r="Q7" s="1273" t="s">
        <v>577</v>
      </c>
      <c r="R7" s="1273" t="s">
        <v>602</v>
      </c>
      <c r="S7" s="1273" t="s">
        <v>603</v>
      </c>
      <c r="T7" s="1273" t="s">
        <v>604</v>
      </c>
      <c r="U7" s="1273" t="s">
        <v>605</v>
      </c>
    </row>
    <row r="8" spans="1:21" s="475" customFormat="1" ht="15" customHeight="1">
      <c r="A8" s="1281"/>
      <c r="B8" s="1282"/>
      <c r="C8" s="1273" t="s">
        <v>606</v>
      </c>
      <c r="D8" s="1273" t="s">
        <v>7</v>
      </c>
      <c r="E8" s="1273"/>
      <c r="F8" s="1273" t="s">
        <v>607</v>
      </c>
      <c r="G8" s="1273" t="s">
        <v>7</v>
      </c>
      <c r="H8" s="1273"/>
      <c r="I8" s="1273" t="s">
        <v>608</v>
      </c>
      <c r="J8" s="1273" t="s">
        <v>7</v>
      </c>
      <c r="K8" s="1273"/>
      <c r="L8" s="1273" t="s">
        <v>607</v>
      </c>
      <c r="M8" s="1273" t="s">
        <v>7</v>
      </c>
      <c r="N8" s="1273"/>
      <c r="O8" s="1273"/>
      <c r="P8" s="1273"/>
      <c r="Q8" s="1273"/>
      <c r="R8" s="1274"/>
      <c r="S8" s="1289"/>
      <c r="T8" s="1273"/>
      <c r="U8" s="1273"/>
    </row>
    <row r="9" spans="1:21" s="475" customFormat="1" ht="101.25" customHeight="1">
      <c r="A9" s="1281"/>
      <c r="B9" s="1282"/>
      <c r="C9" s="1273"/>
      <c r="D9" s="636" t="s">
        <v>609</v>
      </c>
      <c r="E9" s="636" t="s">
        <v>610</v>
      </c>
      <c r="F9" s="1274"/>
      <c r="G9" s="636" t="s">
        <v>611</v>
      </c>
      <c r="H9" s="636" t="s">
        <v>612</v>
      </c>
      <c r="I9" s="1274"/>
      <c r="J9" s="636" t="s">
        <v>613</v>
      </c>
      <c r="K9" s="636" t="s">
        <v>614</v>
      </c>
      <c r="L9" s="1273"/>
      <c r="M9" s="636" t="s">
        <v>615</v>
      </c>
      <c r="N9" s="636" t="s">
        <v>616</v>
      </c>
      <c r="O9" s="636" t="s">
        <v>617</v>
      </c>
      <c r="P9" s="1273"/>
      <c r="Q9" s="1273"/>
      <c r="R9" s="1274"/>
      <c r="S9" s="1289"/>
      <c r="T9" s="1273"/>
      <c r="U9" s="1273"/>
    </row>
    <row r="10" spans="1:21" ht="12.75">
      <c r="A10" s="637"/>
      <c r="B10" s="638" t="s">
        <v>592</v>
      </c>
      <c r="C10" s="639">
        <v>1</v>
      </c>
      <c r="D10" s="639">
        <v>2</v>
      </c>
      <c r="E10" s="639">
        <v>3</v>
      </c>
      <c r="F10" s="640">
        <v>4</v>
      </c>
      <c r="G10" s="641">
        <v>5</v>
      </c>
      <c r="H10" s="640">
        <v>6</v>
      </c>
      <c r="I10" s="641">
        <v>7</v>
      </c>
      <c r="J10" s="640">
        <v>8</v>
      </c>
      <c r="K10" s="641">
        <v>9</v>
      </c>
      <c r="L10" s="640">
        <v>10</v>
      </c>
      <c r="M10" s="641">
        <v>11</v>
      </c>
      <c r="N10" s="640">
        <v>12</v>
      </c>
      <c r="O10" s="641">
        <v>13</v>
      </c>
      <c r="P10" s="640">
        <v>14</v>
      </c>
      <c r="Q10" s="641">
        <v>15</v>
      </c>
      <c r="R10" s="640">
        <v>16</v>
      </c>
      <c r="S10" s="641">
        <v>17</v>
      </c>
      <c r="T10" s="640">
        <v>18</v>
      </c>
      <c r="U10" s="641">
        <v>19</v>
      </c>
    </row>
    <row r="11" spans="1:21" s="475" customFormat="1" ht="20.25" customHeight="1">
      <c r="A11" s="1290" t="s">
        <v>38</v>
      </c>
      <c r="B11" s="1291"/>
      <c r="C11" s="642">
        <v>0</v>
      </c>
      <c r="D11" s="643">
        <v>0</v>
      </c>
      <c r="E11" s="643">
        <v>0</v>
      </c>
      <c r="F11" s="644">
        <v>0</v>
      </c>
      <c r="G11" s="619">
        <v>0</v>
      </c>
      <c r="H11" s="619">
        <v>0</v>
      </c>
      <c r="I11" s="619">
        <v>0</v>
      </c>
      <c r="J11" s="619">
        <v>0</v>
      </c>
      <c r="K11" s="619">
        <v>0</v>
      </c>
      <c r="L11" s="619">
        <v>0</v>
      </c>
      <c r="M11" s="619">
        <v>0</v>
      </c>
      <c r="N11" s="619">
        <v>0</v>
      </c>
      <c r="O11" s="619">
        <v>0</v>
      </c>
      <c r="P11" s="619">
        <v>0</v>
      </c>
      <c r="Q11" s="619">
        <v>0</v>
      </c>
      <c r="R11" s="619">
        <v>0</v>
      </c>
      <c r="S11" s="619">
        <v>0</v>
      </c>
      <c r="T11" s="619">
        <v>0</v>
      </c>
      <c r="U11" s="619">
        <v>0</v>
      </c>
    </row>
    <row r="12" spans="1:21" s="475" customFormat="1" ht="20.25" customHeight="1">
      <c r="A12" s="476" t="s">
        <v>0</v>
      </c>
      <c r="B12" s="477" t="s">
        <v>659</v>
      </c>
      <c r="C12" s="645"/>
      <c r="D12" s="645"/>
      <c r="E12" s="645"/>
      <c r="F12" s="645"/>
      <c r="G12" s="645"/>
      <c r="H12" s="645"/>
      <c r="I12" s="646"/>
      <c r="J12" s="645"/>
      <c r="K12" s="645"/>
      <c r="L12" s="646"/>
      <c r="M12" s="645"/>
      <c r="N12" s="645"/>
      <c r="O12" s="645"/>
      <c r="P12" s="646"/>
      <c r="Q12" s="645"/>
      <c r="R12" s="645"/>
      <c r="S12" s="645"/>
      <c r="T12" s="645"/>
      <c r="U12" s="645"/>
    </row>
    <row r="13" spans="1:21" s="475" customFormat="1" ht="20.25" customHeight="1">
      <c r="A13" s="478" t="s">
        <v>1</v>
      </c>
      <c r="B13" s="647" t="s">
        <v>668</v>
      </c>
      <c r="C13" s="645"/>
      <c r="D13" s="645"/>
      <c r="E13" s="645"/>
      <c r="F13" s="645"/>
      <c r="G13" s="646"/>
      <c r="H13" s="646"/>
      <c r="I13" s="646"/>
      <c r="J13" s="646"/>
      <c r="K13" s="646"/>
      <c r="L13" s="646"/>
      <c r="M13" s="646"/>
      <c r="N13" s="646"/>
      <c r="O13" s="646"/>
      <c r="P13" s="646"/>
      <c r="Q13" s="646"/>
      <c r="R13" s="646"/>
      <c r="S13" s="646"/>
      <c r="T13" s="646"/>
      <c r="U13" s="646"/>
    </row>
    <row r="14" spans="1:21" s="475" customFormat="1" ht="20.25" customHeight="1">
      <c r="A14" s="479">
        <v>1</v>
      </c>
      <c r="B14" s="485" t="s">
        <v>669</v>
      </c>
      <c r="C14" s="646"/>
      <c r="D14" s="645"/>
      <c r="E14" s="645"/>
      <c r="F14" s="646"/>
      <c r="G14" s="645"/>
      <c r="H14" s="645"/>
      <c r="I14" s="646"/>
      <c r="J14" s="645"/>
      <c r="K14" s="645"/>
      <c r="L14" s="646"/>
      <c r="M14" s="645"/>
      <c r="N14" s="645"/>
      <c r="O14" s="645"/>
      <c r="P14" s="646"/>
      <c r="Q14" s="645"/>
      <c r="R14" s="645"/>
      <c r="S14" s="645"/>
      <c r="T14" s="645"/>
      <c r="U14" s="645"/>
    </row>
    <row r="15" spans="1:21" s="475" customFormat="1" ht="20.25" customHeight="1">
      <c r="A15" s="479">
        <v>2</v>
      </c>
      <c r="B15" s="485" t="s">
        <v>660</v>
      </c>
      <c r="C15" s="646"/>
      <c r="D15" s="645"/>
      <c r="E15" s="645"/>
      <c r="F15" s="646"/>
      <c r="G15" s="645"/>
      <c r="H15" s="645"/>
      <c r="I15" s="646"/>
      <c r="J15" s="645"/>
      <c r="K15" s="645"/>
      <c r="L15" s="646"/>
      <c r="M15" s="645"/>
      <c r="N15" s="645"/>
      <c r="O15" s="645"/>
      <c r="P15" s="646"/>
      <c r="Q15" s="645"/>
      <c r="R15" s="645"/>
      <c r="S15" s="645"/>
      <c r="T15" s="645"/>
      <c r="U15" s="645"/>
    </row>
    <row r="16" spans="1:21" s="475" customFormat="1" ht="20.25" customHeight="1">
      <c r="A16" s="479">
        <v>3</v>
      </c>
      <c r="B16" s="485" t="s">
        <v>662</v>
      </c>
      <c r="C16" s="646"/>
      <c r="D16" s="645"/>
      <c r="E16" s="645"/>
      <c r="F16" s="646"/>
      <c r="G16" s="645"/>
      <c r="H16" s="645"/>
      <c r="I16" s="646"/>
      <c r="J16" s="645"/>
      <c r="K16" s="645"/>
      <c r="L16" s="646"/>
      <c r="M16" s="645"/>
      <c r="N16" s="645"/>
      <c r="O16" s="645"/>
      <c r="P16" s="646"/>
      <c r="Q16" s="645"/>
      <c r="R16" s="645"/>
      <c r="S16" s="645"/>
      <c r="T16" s="645"/>
      <c r="U16" s="645"/>
    </row>
    <row r="17" spans="1:21" s="475" customFormat="1" ht="20.25" customHeight="1">
      <c r="A17" s="479">
        <v>4</v>
      </c>
      <c r="B17" s="485" t="s">
        <v>664</v>
      </c>
      <c r="C17" s="646"/>
      <c r="D17" s="645"/>
      <c r="E17" s="645"/>
      <c r="F17" s="646"/>
      <c r="G17" s="645"/>
      <c r="H17" s="645"/>
      <c r="I17" s="646"/>
      <c r="J17" s="645"/>
      <c r="K17" s="645"/>
      <c r="L17" s="646"/>
      <c r="M17" s="645"/>
      <c r="N17" s="645"/>
      <c r="O17" s="645"/>
      <c r="P17" s="646"/>
      <c r="Q17" s="645"/>
      <c r="R17" s="645"/>
      <c r="S17" s="645"/>
      <c r="T17" s="645"/>
      <c r="U17" s="645"/>
    </row>
    <row r="18" spans="1:21" s="475" customFormat="1" ht="20.25" customHeight="1">
      <c r="A18" s="479">
        <v>5</v>
      </c>
      <c r="B18" s="485" t="s">
        <v>661</v>
      </c>
      <c r="C18" s="646"/>
      <c r="D18" s="645"/>
      <c r="E18" s="645"/>
      <c r="F18" s="646"/>
      <c r="G18" s="645"/>
      <c r="H18" s="645"/>
      <c r="I18" s="646"/>
      <c r="J18" s="645"/>
      <c r="K18" s="645"/>
      <c r="L18" s="646"/>
      <c r="M18" s="645"/>
      <c r="N18" s="645"/>
      <c r="O18" s="645"/>
      <c r="P18" s="646"/>
      <c r="Q18" s="645"/>
      <c r="R18" s="645"/>
      <c r="S18" s="645"/>
      <c r="T18" s="645"/>
      <c r="U18" s="645"/>
    </row>
    <row r="19" spans="1:21" s="475" customFormat="1" ht="20.25" customHeight="1">
      <c r="A19" s="479">
        <v>6</v>
      </c>
      <c r="B19" s="485" t="s">
        <v>665</v>
      </c>
      <c r="C19" s="646"/>
      <c r="D19" s="645"/>
      <c r="E19" s="645"/>
      <c r="F19" s="646"/>
      <c r="G19" s="645"/>
      <c r="H19" s="645"/>
      <c r="I19" s="646"/>
      <c r="J19" s="645"/>
      <c r="K19" s="645"/>
      <c r="L19" s="646"/>
      <c r="M19" s="645"/>
      <c r="N19" s="645"/>
      <c r="O19" s="645"/>
      <c r="P19" s="646"/>
      <c r="Q19" s="645"/>
      <c r="R19" s="645"/>
      <c r="S19" s="645"/>
      <c r="T19" s="645"/>
      <c r="U19" s="645"/>
    </row>
    <row r="20" spans="1:21" s="475" customFormat="1" ht="20.25" customHeight="1">
      <c r="A20" s="479">
        <v>7</v>
      </c>
      <c r="B20" s="485" t="s">
        <v>666</v>
      </c>
      <c r="C20" s="646"/>
      <c r="D20" s="645"/>
      <c r="E20" s="645"/>
      <c r="F20" s="646"/>
      <c r="G20" s="645"/>
      <c r="H20" s="645"/>
      <c r="I20" s="646"/>
      <c r="J20" s="645"/>
      <c r="K20" s="645"/>
      <c r="L20" s="646"/>
      <c r="M20" s="645"/>
      <c r="N20" s="645"/>
      <c r="O20" s="645"/>
      <c r="P20" s="646"/>
      <c r="Q20" s="645"/>
      <c r="R20" s="645"/>
      <c r="S20" s="645"/>
      <c r="T20" s="645"/>
      <c r="U20" s="645"/>
    </row>
    <row r="21" spans="1:21" s="475" customFormat="1" ht="20.25" customHeight="1">
      <c r="A21" s="479">
        <v>8</v>
      </c>
      <c r="B21" s="485" t="s">
        <v>667</v>
      </c>
      <c r="C21" s="646"/>
      <c r="D21" s="645"/>
      <c r="E21" s="645"/>
      <c r="F21" s="646"/>
      <c r="G21" s="645"/>
      <c r="H21" s="645"/>
      <c r="I21" s="646"/>
      <c r="J21" s="645"/>
      <c r="K21" s="645"/>
      <c r="L21" s="646"/>
      <c r="M21" s="645"/>
      <c r="N21" s="645"/>
      <c r="O21" s="645"/>
      <c r="P21" s="646"/>
      <c r="Q21" s="645"/>
      <c r="R21" s="645"/>
      <c r="S21" s="645"/>
      <c r="T21" s="645"/>
      <c r="U21" s="645"/>
    </row>
    <row r="22" spans="1:21" s="475" customFormat="1" ht="20.25" customHeight="1">
      <c r="A22" s="479">
        <v>9</v>
      </c>
      <c r="B22" s="485" t="s">
        <v>663</v>
      </c>
      <c r="C22" s="646"/>
      <c r="D22" s="645"/>
      <c r="E22" s="645"/>
      <c r="F22" s="646"/>
      <c r="G22" s="645"/>
      <c r="H22" s="645"/>
      <c r="I22" s="646"/>
      <c r="J22" s="645"/>
      <c r="K22" s="645"/>
      <c r="L22" s="646"/>
      <c r="M22" s="645"/>
      <c r="N22" s="645"/>
      <c r="O22" s="645"/>
      <c r="P22" s="646"/>
      <c r="Q22" s="645"/>
      <c r="R22" s="645"/>
      <c r="S22" s="645"/>
      <c r="T22" s="645"/>
      <c r="U22" s="645"/>
    </row>
    <row r="23" spans="1:20" s="446" customFormat="1" ht="17.25" customHeight="1">
      <c r="A23" s="678"/>
      <c r="C23" s="681"/>
      <c r="N23" s="1246" t="s">
        <v>709</v>
      </c>
      <c r="O23" s="1246"/>
      <c r="P23" s="1246"/>
      <c r="Q23" s="1246"/>
      <c r="R23" s="1246"/>
      <c r="S23" s="1246"/>
      <c r="T23" s="1246"/>
    </row>
    <row r="24" spans="1:20" s="683" customFormat="1" ht="17.25" customHeight="1">
      <c r="A24" s="656"/>
      <c r="B24" s="1242" t="s">
        <v>549</v>
      </c>
      <c r="C24" s="1242"/>
      <c r="D24" s="1242"/>
      <c r="E24" s="1242"/>
      <c r="N24" s="1242" t="s">
        <v>723</v>
      </c>
      <c r="O24" s="1242"/>
      <c r="P24" s="1242"/>
      <c r="Q24" s="1242"/>
      <c r="R24" s="1242"/>
      <c r="S24" s="1242"/>
      <c r="T24" s="1242"/>
    </row>
    <row r="25" spans="2:21" s="593" customFormat="1" ht="16.5">
      <c r="B25" s="1258"/>
      <c r="C25" s="1258"/>
      <c r="D25" s="1258"/>
      <c r="E25" s="1258"/>
      <c r="F25" s="1258"/>
      <c r="G25" s="1258"/>
      <c r="H25" s="623"/>
      <c r="I25" s="624"/>
      <c r="J25" s="624"/>
      <c r="K25" s="624"/>
      <c r="L25" s="624"/>
      <c r="M25" s="624"/>
      <c r="N25" s="1258"/>
      <c r="O25" s="1258"/>
      <c r="P25" s="1258"/>
      <c r="Q25" s="1258"/>
      <c r="R25" s="1258"/>
      <c r="S25" s="1258"/>
      <c r="T25" s="1258"/>
      <c r="U25" s="1258"/>
    </row>
    <row r="26" spans="2:21" ht="18.75">
      <c r="B26" s="1277"/>
      <c r="C26" s="1277"/>
      <c r="D26" s="1277"/>
      <c r="E26" s="1277"/>
      <c r="F26" s="1277"/>
      <c r="G26" s="1277"/>
      <c r="H26" s="601"/>
      <c r="I26" s="596"/>
      <c r="J26" s="596"/>
      <c r="K26" s="596"/>
      <c r="L26" s="596"/>
      <c r="M26" s="596"/>
      <c r="N26" s="1278"/>
      <c r="O26" s="1278"/>
      <c r="P26" s="1278"/>
      <c r="Q26" s="1278"/>
      <c r="R26" s="1278"/>
      <c r="S26" s="1278"/>
      <c r="T26" s="1278"/>
      <c r="U26" s="1278"/>
    </row>
    <row r="27" ht="12.75" hidden="1"/>
    <row r="28" spans="1:20" ht="13.5" hidden="1">
      <c r="A28" s="648" t="s">
        <v>219</v>
      </c>
      <c r="O28" s="1272"/>
      <c r="P28" s="1272"/>
      <c r="Q28" s="1272"/>
      <c r="R28" s="1272"/>
      <c r="S28" s="1272"/>
      <c r="T28" s="1272"/>
    </row>
    <row r="29" spans="2:14" ht="93.75" customHeight="1" hidden="1">
      <c r="B29" s="1276"/>
      <c r="C29" s="1276"/>
      <c r="D29" s="1276"/>
      <c r="E29" s="1276"/>
      <c r="F29" s="1276"/>
      <c r="G29" s="1276"/>
      <c r="H29" s="1276"/>
      <c r="I29" s="1276"/>
      <c r="J29" s="1276"/>
      <c r="K29" s="1276"/>
      <c r="L29" s="594"/>
      <c r="M29" s="594"/>
      <c r="N29" s="594"/>
    </row>
    <row r="30" spans="1:14" ht="93.75" customHeight="1" hidden="1">
      <c r="A30" s="594"/>
      <c r="B30" s="649"/>
      <c r="C30" s="594"/>
      <c r="D30" s="594"/>
      <c r="E30" s="594"/>
      <c r="F30" s="594"/>
      <c r="G30" s="594"/>
      <c r="H30" s="594"/>
      <c r="I30" s="594"/>
      <c r="J30" s="594"/>
      <c r="K30" s="594"/>
      <c r="L30" s="594"/>
      <c r="M30" s="594"/>
      <c r="N30" s="594"/>
    </row>
    <row r="31" spans="2:14" ht="93.75" customHeight="1" hidden="1">
      <c r="B31" s="481"/>
      <c r="C31" s="471"/>
      <c r="D31" s="471"/>
      <c r="E31" s="471"/>
      <c r="F31" s="471"/>
      <c r="G31" s="471"/>
      <c r="H31" s="471"/>
      <c r="I31" s="471"/>
      <c r="J31" s="471"/>
      <c r="K31" s="471"/>
      <c r="L31" s="471"/>
      <c r="M31" s="471"/>
      <c r="N31" s="471"/>
    </row>
  </sheetData>
  <sheetProtection/>
  <mergeCells count="39">
    <mergeCell ref="P5:U5"/>
    <mergeCell ref="Q7:Q9"/>
    <mergeCell ref="R7:R9"/>
    <mergeCell ref="G8:H8"/>
    <mergeCell ref="S7:S9"/>
    <mergeCell ref="A11:B11"/>
    <mergeCell ref="L8:L9"/>
    <mergeCell ref="F6:H7"/>
    <mergeCell ref="I6:O6"/>
    <mergeCell ref="P6:P9"/>
    <mergeCell ref="A2:D2"/>
    <mergeCell ref="A3:D3"/>
    <mergeCell ref="A5:B9"/>
    <mergeCell ref="C5:E7"/>
    <mergeCell ref="F1:N2"/>
    <mergeCell ref="P1:U1"/>
    <mergeCell ref="M8:O8"/>
    <mergeCell ref="P2:U2"/>
    <mergeCell ref="F3:N3"/>
    <mergeCell ref="F5:O5"/>
    <mergeCell ref="Q6:U6"/>
    <mergeCell ref="I7:K7"/>
    <mergeCell ref="L7:O7"/>
    <mergeCell ref="B29:K29"/>
    <mergeCell ref="B26:G26"/>
    <mergeCell ref="N26:U26"/>
    <mergeCell ref="I8:I9"/>
    <mergeCell ref="J8:K8"/>
    <mergeCell ref="C8:C9"/>
    <mergeCell ref="D8:E8"/>
    <mergeCell ref="B25:G25"/>
    <mergeCell ref="N25:U25"/>
    <mergeCell ref="O28:T28"/>
    <mergeCell ref="F8:F9"/>
    <mergeCell ref="T7:T9"/>
    <mergeCell ref="U7:U9"/>
    <mergeCell ref="N23:T23"/>
    <mergeCell ref="B24:E24"/>
    <mergeCell ref="N24:T24"/>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5.xml><?xml version="1.0" encoding="utf-8"?>
<worksheet xmlns="http://schemas.openxmlformats.org/spreadsheetml/2006/main" xmlns:r="http://schemas.openxmlformats.org/officeDocument/2006/relationships">
  <sheetPr>
    <tabColor indexed="14"/>
  </sheetPr>
  <dimension ref="A1:U30"/>
  <sheetViews>
    <sheetView view="pageBreakPreview" zoomScaleSheetLayoutView="100" zoomScalePageLayoutView="0" workbookViewId="0" topLeftCell="A19">
      <selection activeCell="A24" sqref="A24:IV24"/>
    </sheetView>
  </sheetViews>
  <sheetFormatPr defaultColWidth="9.00390625" defaultRowHeight="15.75"/>
  <cols>
    <col min="1" max="1" width="4.25390625" style="689" customWidth="1"/>
    <col min="2" max="2" width="27.875" style="689" customWidth="1"/>
    <col min="3" max="3" width="12.25390625" style="689" customWidth="1"/>
    <col min="4" max="5" width="11.00390625" style="689" customWidth="1"/>
    <col min="6" max="6" width="12.75390625" style="689" customWidth="1"/>
    <col min="7" max="7" width="11.50390625" style="689" customWidth="1"/>
    <col min="8" max="8" width="11.00390625" style="689" customWidth="1"/>
    <col min="9" max="9" width="11.875" style="689" customWidth="1"/>
    <col min="10" max="10" width="13.875" style="689" customWidth="1"/>
    <col min="11" max="16384" width="9.00390625" style="689" customWidth="1"/>
  </cols>
  <sheetData>
    <row r="1" spans="1:10" ht="16.5" customHeight="1">
      <c r="A1" s="1293" t="s">
        <v>681</v>
      </c>
      <c r="B1" s="1293"/>
      <c r="C1" s="1294" t="s">
        <v>695</v>
      </c>
      <c r="D1" s="1294"/>
      <c r="E1" s="1294"/>
      <c r="F1" s="1294"/>
      <c r="G1" s="1294"/>
      <c r="H1" s="1294"/>
      <c r="I1" s="1295" t="s">
        <v>682</v>
      </c>
      <c r="J1" s="1296"/>
    </row>
    <row r="2" spans="1:10" ht="15" customHeight="1">
      <c r="A2" s="694" t="s">
        <v>336</v>
      </c>
      <c r="B2" s="702"/>
      <c r="C2" s="1294"/>
      <c r="D2" s="1294"/>
      <c r="E2" s="1294"/>
      <c r="F2" s="1294"/>
      <c r="G2" s="1294"/>
      <c r="H2" s="1294"/>
      <c r="I2" s="693" t="str">
        <f>'[10]Thong tin'!B4</f>
        <v>Cục THADS tỉnh Lào Cai</v>
      </c>
      <c r="J2" s="693"/>
    </row>
    <row r="3" spans="1:10" ht="15" customHeight="1">
      <c r="A3" s="694" t="s">
        <v>337</v>
      </c>
      <c r="B3" s="694"/>
      <c r="C3" s="1297" t="s">
        <v>722</v>
      </c>
      <c r="D3" s="1298"/>
      <c r="E3" s="1298"/>
      <c r="F3" s="1298"/>
      <c r="G3" s="1298"/>
      <c r="H3" s="1298"/>
      <c r="I3" s="1299" t="s">
        <v>683</v>
      </c>
      <c r="J3" s="1299"/>
    </row>
    <row r="4" spans="1:9" ht="15" customHeight="1">
      <c r="A4" s="1300" t="s">
        <v>684</v>
      </c>
      <c r="B4" s="1300"/>
      <c r="C4" s="1301"/>
      <c r="D4" s="1301"/>
      <c r="E4" s="1301"/>
      <c r="F4" s="1301"/>
      <c r="G4" s="1301"/>
      <c r="H4" s="1301"/>
      <c r="I4" s="693" t="s">
        <v>404</v>
      </c>
    </row>
    <row r="5" spans="1:10" ht="15" customHeight="1" thickBot="1">
      <c r="A5" s="1302"/>
      <c r="B5" s="1302"/>
      <c r="C5" s="703"/>
      <c r="D5" s="703"/>
      <c r="E5" s="703"/>
      <c r="F5" s="703"/>
      <c r="G5" s="703"/>
      <c r="H5" s="704"/>
      <c r="I5" s="1303" t="s">
        <v>685</v>
      </c>
      <c r="J5" s="1303"/>
    </row>
    <row r="6" spans="1:10" ht="30" customHeight="1" thickTop="1">
      <c r="A6" s="1304" t="s">
        <v>68</v>
      </c>
      <c r="B6" s="1305"/>
      <c r="C6" s="1308" t="s">
        <v>696</v>
      </c>
      <c r="D6" s="1308"/>
      <c r="E6" s="1308"/>
      <c r="F6" s="1308" t="s">
        <v>697</v>
      </c>
      <c r="G6" s="1308"/>
      <c r="H6" s="1308"/>
      <c r="I6" s="1308"/>
      <c r="J6" s="1309" t="s">
        <v>686</v>
      </c>
    </row>
    <row r="7" spans="1:10" ht="24" customHeight="1">
      <c r="A7" s="1306"/>
      <c r="B7" s="1307"/>
      <c r="C7" s="1311" t="s">
        <v>220</v>
      </c>
      <c r="D7" s="1311" t="s">
        <v>7</v>
      </c>
      <c r="E7" s="1311"/>
      <c r="F7" s="1311" t="s">
        <v>687</v>
      </c>
      <c r="G7" s="1311"/>
      <c r="H7" s="1311"/>
      <c r="I7" s="1311" t="s">
        <v>688</v>
      </c>
      <c r="J7" s="1310"/>
    </row>
    <row r="8" spans="1:10" ht="24" customHeight="1">
      <c r="A8" s="1306"/>
      <c r="B8" s="1307"/>
      <c r="C8" s="1311"/>
      <c r="D8" s="1311" t="s">
        <v>689</v>
      </c>
      <c r="E8" s="1311" t="s">
        <v>690</v>
      </c>
      <c r="F8" s="1311" t="s">
        <v>37</v>
      </c>
      <c r="G8" s="1311" t="s">
        <v>7</v>
      </c>
      <c r="H8" s="1311"/>
      <c r="I8" s="1311"/>
      <c r="J8" s="1310"/>
    </row>
    <row r="9" spans="1:10" ht="45.75" customHeight="1">
      <c r="A9" s="1306"/>
      <c r="B9" s="1307"/>
      <c r="C9" s="1311"/>
      <c r="D9" s="1312"/>
      <c r="E9" s="1311"/>
      <c r="F9" s="1311"/>
      <c r="G9" s="705" t="s">
        <v>691</v>
      </c>
      <c r="H9" s="705" t="s">
        <v>692</v>
      </c>
      <c r="I9" s="1311"/>
      <c r="J9" s="1310"/>
    </row>
    <row r="10" spans="1:10" ht="14.25" customHeight="1">
      <c r="A10" s="1313" t="s">
        <v>693</v>
      </c>
      <c r="B10" s="1314"/>
      <c r="C10" s="706">
        <v>1</v>
      </c>
      <c r="D10" s="706">
        <v>2</v>
      </c>
      <c r="E10" s="706">
        <v>3</v>
      </c>
      <c r="F10" s="706">
        <v>4</v>
      </c>
      <c r="G10" s="706">
        <v>5</v>
      </c>
      <c r="H10" s="706">
        <v>6</v>
      </c>
      <c r="I10" s="706">
        <v>7</v>
      </c>
      <c r="J10" s="707">
        <v>8</v>
      </c>
    </row>
    <row r="11" spans="1:10" s="690" customFormat="1" ht="17.25" customHeight="1">
      <c r="A11" s="1315" t="s">
        <v>694</v>
      </c>
      <c r="B11" s="1311"/>
      <c r="C11" s="695">
        <v>0</v>
      </c>
      <c r="D11" s="696">
        <v>0</v>
      </c>
      <c r="E11" s="697">
        <v>0</v>
      </c>
      <c r="F11" s="698">
        <v>0</v>
      </c>
      <c r="G11" s="698">
        <v>0</v>
      </c>
      <c r="H11" s="698">
        <v>0</v>
      </c>
      <c r="I11" s="698">
        <v>0</v>
      </c>
      <c r="J11" s="708">
        <v>0</v>
      </c>
    </row>
    <row r="12" spans="1:10" s="690" customFormat="1" ht="17.25" customHeight="1">
      <c r="A12" s="476" t="s">
        <v>0</v>
      </c>
      <c r="B12" s="477" t="s">
        <v>678</v>
      </c>
      <c r="C12" s="698"/>
      <c r="D12" s="699"/>
      <c r="E12" s="699"/>
      <c r="F12" s="699"/>
      <c r="G12" s="699"/>
      <c r="H12" s="692"/>
      <c r="I12" s="709"/>
      <c r="J12" s="710"/>
    </row>
    <row r="13" spans="1:10" s="690" customFormat="1" ht="17.25" customHeight="1">
      <c r="A13" s="478" t="s">
        <v>1</v>
      </c>
      <c r="B13" s="477" t="s">
        <v>679</v>
      </c>
      <c r="C13" s="698"/>
      <c r="D13" s="699"/>
      <c r="E13" s="699"/>
      <c r="F13" s="699"/>
      <c r="G13" s="699"/>
      <c r="H13" s="699"/>
      <c r="I13" s="699"/>
      <c r="J13" s="711"/>
    </row>
    <row r="14" spans="1:10" s="690" customFormat="1" ht="17.25" customHeight="1">
      <c r="A14" s="479">
        <v>1</v>
      </c>
      <c r="B14" s="700" t="s">
        <v>680</v>
      </c>
      <c r="C14" s="698"/>
      <c r="D14" s="699"/>
      <c r="E14" s="699"/>
      <c r="F14" s="699"/>
      <c r="G14" s="699"/>
      <c r="H14" s="692"/>
      <c r="I14" s="692"/>
      <c r="J14" s="712"/>
    </row>
    <row r="15" spans="1:10" s="690" customFormat="1" ht="17.25" customHeight="1">
      <c r="A15" s="479">
        <v>2</v>
      </c>
      <c r="B15" s="700" t="s">
        <v>660</v>
      </c>
      <c r="C15" s="698"/>
      <c r="D15" s="699"/>
      <c r="E15" s="699"/>
      <c r="F15" s="699"/>
      <c r="G15" s="713"/>
      <c r="H15" s="714"/>
      <c r="I15" s="714"/>
      <c r="J15" s="715"/>
    </row>
    <row r="16" spans="1:10" s="690" customFormat="1" ht="17.25" customHeight="1">
      <c r="A16" s="479">
        <v>3</v>
      </c>
      <c r="B16" s="700" t="s">
        <v>662</v>
      </c>
      <c r="C16" s="698"/>
      <c r="D16" s="699"/>
      <c r="E16" s="699"/>
      <c r="F16" s="699"/>
      <c r="G16" s="713"/>
      <c r="H16" s="714"/>
      <c r="I16" s="714"/>
      <c r="J16" s="715"/>
    </row>
    <row r="17" spans="1:10" s="690" customFormat="1" ht="17.25" customHeight="1">
      <c r="A17" s="479">
        <v>4</v>
      </c>
      <c r="B17" s="700" t="s">
        <v>664</v>
      </c>
      <c r="C17" s="698"/>
      <c r="D17" s="699"/>
      <c r="E17" s="699"/>
      <c r="F17" s="699"/>
      <c r="G17" s="713"/>
      <c r="H17" s="714"/>
      <c r="I17" s="714"/>
      <c r="J17" s="715"/>
    </row>
    <row r="18" spans="1:10" s="690" customFormat="1" ht="17.25" customHeight="1">
      <c r="A18" s="479">
        <v>5</v>
      </c>
      <c r="B18" s="700" t="s">
        <v>661</v>
      </c>
      <c r="C18" s="698"/>
      <c r="D18" s="699"/>
      <c r="E18" s="699"/>
      <c r="F18" s="699"/>
      <c r="G18" s="713"/>
      <c r="H18" s="714"/>
      <c r="I18" s="714"/>
      <c r="J18" s="715"/>
    </row>
    <row r="19" spans="1:10" s="690" customFormat="1" ht="17.25" customHeight="1">
      <c r="A19" s="479">
        <v>6</v>
      </c>
      <c r="B19" s="700" t="s">
        <v>665</v>
      </c>
      <c r="C19" s="698"/>
      <c r="D19" s="699"/>
      <c r="E19" s="699"/>
      <c r="F19" s="699"/>
      <c r="G19" s="713"/>
      <c r="H19" s="714"/>
      <c r="I19" s="714"/>
      <c r="J19" s="715"/>
    </row>
    <row r="20" spans="1:10" s="690" customFormat="1" ht="17.25" customHeight="1">
      <c r="A20" s="479">
        <v>7</v>
      </c>
      <c r="B20" s="700" t="s">
        <v>666</v>
      </c>
      <c r="C20" s="698"/>
      <c r="D20" s="699"/>
      <c r="E20" s="699"/>
      <c r="F20" s="699"/>
      <c r="G20" s="713"/>
      <c r="H20" s="714"/>
      <c r="I20" s="714"/>
      <c r="J20" s="715"/>
    </row>
    <row r="21" spans="1:10" s="690" customFormat="1" ht="17.25" customHeight="1">
      <c r="A21" s="479">
        <v>8</v>
      </c>
      <c r="B21" s="700" t="s">
        <v>667</v>
      </c>
      <c r="C21" s="698"/>
      <c r="D21" s="699"/>
      <c r="E21" s="699"/>
      <c r="F21" s="699"/>
      <c r="G21" s="699"/>
      <c r="H21" s="692"/>
      <c r="I21" s="692"/>
      <c r="J21" s="712"/>
    </row>
    <row r="22" spans="1:10" s="690" customFormat="1" ht="17.25" customHeight="1">
      <c r="A22" s="479">
        <v>9</v>
      </c>
      <c r="B22" s="700" t="s">
        <v>663</v>
      </c>
      <c r="C22" s="698"/>
      <c r="D22" s="699"/>
      <c r="E22" s="699"/>
      <c r="F22" s="699"/>
      <c r="G22" s="713"/>
      <c r="H22" s="714"/>
      <c r="I22" s="714"/>
      <c r="J22" s="715"/>
    </row>
    <row r="23" spans="1:10" s="690" customFormat="1" ht="3.75" customHeight="1">
      <c r="A23" s="716"/>
      <c r="B23" s="717"/>
      <c r="C23" s="718"/>
      <c r="D23" s="718"/>
      <c r="E23" s="718"/>
      <c r="F23" s="718"/>
      <c r="G23" s="719"/>
      <c r="H23" s="720"/>
      <c r="I23" s="720"/>
      <c r="J23" s="721"/>
    </row>
    <row r="24" spans="1:10" ht="18.75" customHeight="1">
      <c r="A24" s="480"/>
      <c r="B24" s="688"/>
      <c r="C24" s="688"/>
      <c r="D24" s="701"/>
      <c r="E24" s="701"/>
      <c r="F24" s="701"/>
      <c r="G24" s="687"/>
      <c r="H24" s="687"/>
      <c r="I24" s="687"/>
      <c r="J24" s="687"/>
    </row>
    <row r="25" spans="1:13" s="446" customFormat="1" ht="17.25" customHeight="1">
      <c r="A25" s="678"/>
      <c r="C25" s="681"/>
      <c r="G25" s="1246" t="s">
        <v>709</v>
      </c>
      <c r="H25" s="1246"/>
      <c r="I25" s="1246"/>
      <c r="J25" s="1246"/>
      <c r="K25" s="782"/>
      <c r="L25" s="782"/>
      <c r="M25" s="782"/>
    </row>
    <row r="26" spans="1:20" s="683" customFormat="1" ht="17.25" customHeight="1">
      <c r="A26" s="656"/>
      <c r="B26" s="1242" t="s">
        <v>549</v>
      </c>
      <c r="C26" s="1242"/>
      <c r="D26" s="1242"/>
      <c r="E26" s="1242"/>
      <c r="G26" s="1292" t="s">
        <v>723</v>
      </c>
      <c r="H26" s="1292"/>
      <c r="I26" s="1292"/>
      <c r="J26" s="1292"/>
      <c r="N26" s="1242"/>
      <c r="O26" s="1242"/>
      <c r="P26" s="1242"/>
      <c r="Q26" s="1242"/>
      <c r="R26" s="1242"/>
      <c r="S26" s="1242"/>
      <c r="T26" s="1242"/>
    </row>
    <row r="27" spans="2:21" s="593" customFormat="1" ht="16.5">
      <c r="B27" s="1258"/>
      <c r="C27" s="1258"/>
      <c r="D27" s="1258"/>
      <c r="E27" s="1258"/>
      <c r="F27" s="1258"/>
      <c r="G27" s="1258"/>
      <c r="H27" s="623"/>
      <c r="I27" s="624"/>
      <c r="J27" s="624"/>
      <c r="K27" s="624"/>
      <c r="L27" s="624"/>
      <c r="M27" s="624"/>
      <c r="N27" s="1258"/>
      <c r="O27" s="1258"/>
      <c r="P27" s="1258"/>
      <c r="Q27" s="1258"/>
      <c r="R27" s="1258"/>
      <c r="S27" s="1258"/>
      <c r="T27" s="1258"/>
      <c r="U27" s="1258"/>
    </row>
    <row r="28" spans="1:10" ht="18.75" customHeight="1">
      <c r="A28" s="480"/>
      <c r="B28" s="688"/>
      <c r="C28" s="688"/>
      <c r="D28" s="701"/>
      <c r="E28" s="701"/>
      <c r="F28" s="701"/>
      <c r="G28" s="687"/>
      <c r="H28" s="687"/>
      <c r="I28" s="687"/>
      <c r="J28" s="687"/>
    </row>
    <row r="29" spans="2:10" ht="18.75">
      <c r="B29" s="1316"/>
      <c r="C29" s="1316"/>
      <c r="D29" s="482"/>
      <c r="E29" s="482"/>
      <c r="F29" s="482"/>
      <c r="G29" s="1317"/>
      <c r="H29" s="1317"/>
      <c r="I29" s="1317"/>
      <c r="J29" s="1317"/>
    </row>
    <row r="30" spans="2:10" ht="18.75">
      <c r="B30" s="1278"/>
      <c r="C30" s="1278"/>
      <c r="D30" s="691"/>
      <c r="E30" s="691"/>
      <c r="F30" s="691"/>
      <c r="G30" s="1278"/>
      <c r="H30" s="1278"/>
      <c r="I30" s="1278"/>
      <c r="J30" s="1278"/>
    </row>
  </sheetData>
  <sheetProtection/>
  <mergeCells count="33">
    <mergeCell ref="A10:B10"/>
    <mergeCell ref="A11:B11"/>
    <mergeCell ref="B30:C30"/>
    <mergeCell ref="G30:J30"/>
    <mergeCell ref="B29:C29"/>
    <mergeCell ref="G29:J29"/>
    <mergeCell ref="B26:E26"/>
    <mergeCell ref="F7:H7"/>
    <mergeCell ref="I7:I9"/>
    <mergeCell ref="D8:D9"/>
    <mergeCell ref="E8:E9"/>
    <mergeCell ref="F8:F9"/>
    <mergeCell ref="G8:H8"/>
    <mergeCell ref="A4:B4"/>
    <mergeCell ref="C4:H4"/>
    <mergeCell ref="A5:B5"/>
    <mergeCell ref="I5:J5"/>
    <mergeCell ref="A6:B9"/>
    <mergeCell ref="C6:E6"/>
    <mergeCell ref="F6:I6"/>
    <mergeCell ref="J6:J9"/>
    <mergeCell ref="C7:C9"/>
    <mergeCell ref="D7:E7"/>
    <mergeCell ref="N26:T26"/>
    <mergeCell ref="B27:G27"/>
    <mergeCell ref="N27:U27"/>
    <mergeCell ref="G25:J25"/>
    <mergeCell ref="G26:J26"/>
    <mergeCell ref="A1:B1"/>
    <mergeCell ref="C1:H2"/>
    <mergeCell ref="I1:J1"/>
    <mergeCell ref="C3:H3"/>
    <mergeCell ref="I3:J3"/>
  </mergeCells>
  <printOptions horizontalCentered="1"/>
  <pageMargins left="0.5" right="0.42" top="0.22" bottom="0" header="0.16" footer="0.2"/>
  <pageSetup horizontalDpi="1200" verticalDpi="1200" orientation="landscape" paperSize="9" scale="95" r:id="rId2"/>
  <drawing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1" customWidth="1"/>
    <col min="2" max="2" width="21.125" style="81" customWidth="1"/>
    <col min="3" max="3" width="10.25390625" style="81" customWidth="1"/>
    <col min="4" max="6" width="7.875" style="81" customWidth="1"/>
    <col min="7" max="7" width="9.25390625" style="81" customWidth="1"/>
    <col min="8" max="8" width="7.25390625" style="81" customWidth="1"/>
    <col min="9" max="10" width="7.875" style="81" customWidth="1"/>
    <col min="11" max="11" width="7.125" style="81" customWidth="1"/>
    <col min="12" max="12" width="7.00390625" style="81" customWidth="1"/>
    <col min="13" max="13" width="7.875" style="81" customWidth="1"/>
    <col min="14" max="14" width="10.25390625" style="81" customWidth="1"/>
    <col min="15" max="16" width="7.875" style="81" customWidth="1"/>
    <col min="17" max="28" width="9.00390625" style="81" customWidth="1"/>
    <col min="29" max="29" width="8.375" style="81" customWidth="1"/>
    <col min="30" max="30" width="9.00390625" style="81" customWidth="1"/>
    <col min="31" max="31" width="11.25390625" style="81" customWidth="1"/>
    <col min="32" max="32" width="13.50390625" style="81" customWidth="1"/>
    <col min="33" max="16384" width="9.00390625" style="81" customWidth="1"/>
  </cols>
  <sheetData>
    <row r="1" spans="1:16" s="50" customFormat="1" ht="19.5" customHeight="1">
      <c r="A1" s="898" t="s">
        <v>28</v>
      </c>
      <c r="B1" s="898"/>
      <c r="C1" s="106"/>
      <c r="D1" s="901" t="s">
        <v>451</v>
      </c>
      <c r="E1" s="901"/>
      <c r="F1" s="901"/>
      <c r="G1" s="901"/>
      <c r="H1" s="901"/>
      <c r="I1" s="901"/>
      <c r="J1" s="901"/>
      <c r="K1" s="901"/>
      <c r="L1" s="901"/>
      <c r="M1" s="879" t="s">
        <v>392</v>
      </c>
      <c r="N1" s="880"/>
      <c r="O1" s="880"/>
      <c r="P1" s="880"/>
    </row>
    <row r="2" spans="1:16" s="50" customFormat="1" ht="34.5" customHeight="1">
      <c r="A2" s="900" t="s">
        <v>393</v>
      </c>
      <c r="B2" s="900"/>
      <c r="C2" s="900"/>
      <c r="D2" s="901"/>
      <c r="E2" s="901"/>
      <c r="F2" s="901"/>
      <c r="G2" s="901"/>
      <c r="H2" s="901"/>
      <c r="I2" s="901"/>
      <c r="J2" s="901"/>
      <c r="K2" s="901"/>
      <c r="L2" s="901"/>
      <c r="M2" s="881" t="s">
        <v>452</v>
      </c>
      <c r="N2" s="882"/>
      <c r="O2" s="882"/>
      <c r="P2" s="882"/>
    </row>
    <row r="3" spans="1:16" s="50" customFormat="1" ht="19.5" customHeight="1">
      <c r="A3" s="899" t="s">
        <v>394</v>
      </c>
      <c r="B3" s="899"/>
      <c r="C3" s="899"/>
      <c r="D3" s="901"/>
      <c r="E3" s="901"/>
      <c r="F3" s="901"/>
      <c r="G3" s="901"/>
      <c r="H3" s="901"/>
      <c r="I3" s="901"/>
      <c r="J3" s="901"/>
      <c r="K3" s="901"/>
      <c r="L3" s="901"/>
      <c r="M3" s="881" t="s">
        <v>395</v>
      </c>
      <c r="N3" s="882"/>
      <c r="O3" s="882"/>
      <c r="P3" s="882"/>
    </row>
    <row r="4" spans="1:16" s="111" customFormat="1" ht="18.75" customHeight="1">
      <c r="A4" s="107"/>
      <c r="B4" s="107"/>
      <c r="C4" s="108"/>
      <c r="D4" s="840"/>
      <c r="E4" s="840"/>
      <c r="F4" s="840"/>
      <c r="G4" s="840"/>
      <c r="H4" s="840"/>
      <c r="I4" s="840"/>
      <c r="J4" s="840"/>
      <c r="K4" s="840"/>
      <c r="L4" s="840"/>
      <c r="M4" s="109" t="s">
        <v>396</v>
      </c>
      <c r="N4" s="110"/>
      <c r="O4" s="110"/>
      <c r="P4" s="110"/>
    </row>
    <row r="5" spans="1:16" ht="49.5" customHeight="1">
      <c r="A5" s="889" t="s">
        <v>68</v>
      </c>
      <c r="B5" s="890"/>
      <c r="C5" s="895" t="s">
        <v>96</v>
      </c>
      <c r="D5" s="869"/>
      <c r="E5" s="869"/>
      <c r="F5" s="869"/>
      <c r="G5" s="869"/>
      <c r="H5" s="869"/>
      <c r="I5" s="869"/>
      <c r="J5" s="869"/>
      <c r="K5" s="871" t="s">
        <v>95</v>
      </c>
      <c r="L5" s="871"/>
      <c r="M5" s="871"/>
      <c r="N5" s="871"/>
      <c r="O5" s="871"/>
      <c r="P5" s="871"/>
    </row>
    <row r="6" spans="1:16" ht="20.25" customHeight="1">
      <c r="A6" s="891"/>
      <c r="B6" s="892"/>
      <c r="C6" s="895" t="s">
        <v>3</v>
      </c>
      <c r="D6" s="869"/>
      <c r="E6" s="869"/>
      <c r="F6" s="870"/>
      <c r="G6" s="871" t="s">
        <v>10</v>
      </c>
      <c r="H6" s="871"/>
      <c r="I6" s="871"/>
      <c r="J6" s="871"/>
      <c r="K6" s="883" t="s">
        <v>3</v>
      </c>
      <c r="L6" s="883"/>
      <c r="M6" s="883"/>
      <c r="N6" s="884" t="s">
        <v>10</v>
      </c>
      <c r="O6" s="884"/>
      <c r="P6" s="884"/>
    </row>
    <row r="7" spans="1:16" ht="52.5" customHeight="1">
      <c r="A7" s="891"/>
      <c r="B7" s="892"/>
      <c r="C7" s="896" t="s">
        <v>397</v>
      </c>
      <c r="D7" s="869" t="s">
        <v>92</v>
      </c>
      <c r="E7" s="869"/>
      <c r="F7" s="870"/>
      <c r="G7" s="871" t="s">
        <v>398</v>
      </c>
      <c r="H7" s="871" t="s">
        <v>92</v>
      </c>
      <c r="I7" s="871"/>
      <c r="J7" s="871"/>
      <c r="K7" s="871" t="s">
        <v>39</v>
      </c>
      <c r="L7" s="871" t="s">
        <v>93</v>
      </c>
      <c r="M7" s="871"/>
      <c r="N7" s="871" t="s">
        <v>76</v>
      </c>
      <c r="O7" s="871" t="s">
        <v>93</v>
      </c>
      <c r="P7" s="871"/>
    </row>
    <row r="8" spans="1:16" ht="15.75" customHeight="1">
      <c r="A8" s="891"/>
      <c r="B8" s="892"/>
      <c r="C8" s="896"/>
      <c r="D8" s="871" t="s">
        <v>44</v>
      </c>
      <c r="E8" s="871" t="s">
        <v>45</v>
      </c>
      <c r="F8" s="871" t="s">
        <v>48</v>
      </c>
      <c r="G8" s="871"/>
      <c r="H8" s="871" t="s">
        <v>44</v>
      </c>
      <c r="I8" s="871" t="s">
        <v>45</v>
      </c>
      <c r="J8" s="871" t="s">
        <v>48</v>
      </c>
      <c r="K8" s="871"/>
      <c r="L8" s="871" t="s">
        <v>16</v>
      </c>
      <c r="M8" s="871" t="s">
        <v>15</v>
      </c>
      <c r="N8" s="871"/>
      <c r="O8" s="871" t="s">
        <v>16</v>
      </c>
      <c r="P8" s="871" t="s">
        <v>15</v>
      </c>
    </row>
    <row r="9" spans="1:16" ht="44.25" customHeight="1">
      <c r="A9" s="893"/>
      <c r="B9" s="894"/>
      <c r="C9" s="897"/>
      <c r="D9" s="871"/>
      <c r="E9" s="871"/>
      <c r="F9" s="871"/>
      <c r="G9" s="871"/>
      <c r="H9" s="871"/>
      <c r="I9" s="871"/>
      <c r="J9" s="871"/>
      <c r="K9" s="871"/>
      <c r="L9" s="871"/>
      <c r="M9" s="871"/>
      <c r="N9" s="871"/>
      <c r="O9" s="871"/>
      <c r="P9" s="871"/>
    </row>
    <row r="10" spans="1:16" ht="15" customHeight="1">
      <c r="A10" s="887" t="s">
        <v>6</v>
      </c>
      <c r="B10" s="888"/>
      <c r="C10" s="113">
        <v>1</v>
      </c>
      <c r="D10" s="113" t="s">
        <v>52</v>
      </c>
      <c r="E10" s="113" t="s">
        <v>57</v>
      </c>
      <c r="F10" s="113" t="s">
        <v>69</v>
      </c>
      <c r="G10" s="113" t="s">
        <v>70</v>
      </c>
      <c r="H10" s="113" t="s">
        <v>71</v>
      </c>
      <c r="I10" s="113" t="s">
        <v>72</v>
      </c>
      <c r="J10" s="113" t="s">
        <v>73</v>
      </c>
      <c r="K10" s="113" t="s">
        <v>74</v>
      </c>
      <c r="L10" s="113" t="s">
        <v>97</v>
      </c>
      <c r="M10" s="113" t="s">
        <v>98</v>
      </c>
      <c r="N10" s="113" t="s">
        <v>99</v>
      </c>
      <c r="O10" s="113" t="s">
        <v>100</v>
      </c>
      <c r="P10" s="113" t="s">
        <v>101</v>
      </c>
    </row>
    <row r="11" spans="1:16" ht="15" customHeight="1">
      <c r="A11" s="875" t="s">
        <v>399</v>
      </c>
      <c r="B11" s="876"/>
      <c r="C11" s="114">
        <f aca="true" t="shared" si="0" ref="C11:P11">C13-C12</f>
        <v>0</v>
      </c>
      <c r="D11" s="114">
        <f t="shared" si="0"/>
        <v>0</v>
      </c>
      <c r="E11" s="114">
        <f t="shared" si="0"/>
        <v>0</v>
      </c>
      <c r="F11" s="114">
        <f t="shared" si="0"/>
        <v>0</v>
      </c>
      <c r="G11" s="114">
        <f t="shared" si="0"/>
        <v>0</v>
      </c>
      <c r="H11" s="114">
        <f t="shared" si="0"/>
        <v>0</v>
      </c>
      <c r="I11" s="114">
        <f t="shared" si="0"/>
        <v>0</v>
      </c>
      <c r="J11" s="114">
        <f t="shared" si="0"/>
        <v>0</v>
      </c>
      <c r="K11" s="114">
        <f t="shared" si="0"/>
        <v>0</v>
      </c>
      <c r="L11" s="114">
        <f t="shared" si="0"/>
        <v>0</v>
      </c>
      <c r="M11" s="114">
        <f t="shared" si="0"/>
        <v>0</v>
      </c>
      <c r="N11" s="114">
        <f t="shared" si="0"/>
        <v>0</v>
      </c>
      <c r="O11" s="114">
        <f t="shared" si="0"/>
        <v>0</v>
      </c>
      <c r="P11" s="114">
        <f t="shared" si="0"/>
        <v>0</v>
      </c>
    </row>
    <row r="12" spans="1:16" ht="15" customHeight="1">
      <c r="A12" s="877" t="s">
        <v>400</v>
      </c>
      <c r="B12" s="878"/>
      <c r="C12" s="115">
        <v>0</v>
      </c>
      <c r="D12" s="115">
        <v>0</v>
      </c>
      <c r="E12" s="115">
        <v>0</v>
      </c>
      <c r="F12" s="115">
        <v>0</v>
      </c>
      <c r="G12" s="115">
        <v>0</v>
      </c>
      <c r="H12" s="115">
        <v>0</v>
      </c>
      <c r="I12" s="115">
        <v>0</v>
      </c>
      <c r="J12" s="115">
        <v>0</v>
      </c>
      <c r="K12" s="115">
        <v>0</v>
      </c>
      <c r="L12" s="115">
        <v>0</v>
      </c>
      <c r="M12" s="115">
        <v>0</v>
      </c>
      <c r="N12" s="115">
        <v>0</v>
      </c>
      <c r="O12" s="115">
        <v>0</v>
      </c>
      <c r="P12" s="115">
        <v>0</v>
      </c>
    </row>
    <row r="13" spans="1:32" ht="15" customHeight="1">
      <c r="A13" s="885" t="s">
        <v>41</v>
      </c>
      <c r="B13" s="886"/>
      <c r="C13" s="116">
        <f>D13+E13+F13</f>
        <v>0</v>
      </c>
      <c r="D13" s="116">
        <f>D14+D15</f>
        <v>0</v>
      </c>
      <c r="E13" s="116">
        <f>E14+E15</f>
        <v>0</v>
      </c>
      <c r="F13" s="116">
        <f>F14+F15</f>
        <v>0</v>
      </c>
      <c r="G13" s="116">
        <f aca="true" t="shared" si="1" ref="G13:G26">H13+I13+J13</f>
        <v>0</v>
      </c>
      <c r="H13" s="116">
        <f>H14+H15</f>
        <v>0</v>
      </c>
      <c r="I13" s="116">
        <f>I14+I15</f>
        <v>0</v>
      </c>
      <c r="J13" s="116">
        <f>J14+J15</f>
        <v>0</v>
      </c>
      <c r="K13" s="116">
        <f aca="true" t="shared" si="2" ref="K13:K26">L13+M13</f>
        <v>0</v>
      </c>
      <c r="L13" s="116">
        <f>L14+L15</f>
        <v>0</v>
      </c>
      <c r="M13" s="116">
        <f>M14+M15</f>
        <v>0</v>
      </c>
      <c r="N13" s="116">
        <f aca="true" t="shared" si="3" ref="N13:N26">O13+P13</f>
        <v>0</v>
      </c>
      <c r="O13" s="116">
        <f>O14+O15</f>
        <v>0</v>
      </c>
      <c r="P13" s="116">
        <f>P14+P15</f>
        <v>0</v>
      </c>
      <c r="AF13" s="81" t="s">
        <v>368</v>
      </c>
    </row>
    <row r="14" spans="1:37" ht="15" customHeight="1">
      <c r="A14" s="117" t="s">
        <v>0</v>
      </c>
      <c r="B14" s="118" t="s">
        <v>94</v>
      </c>
      <c r="C14" s="119">
        <f>C15+C16</f>
        <v>0</v>
      </c>
      <c r="D14" s="120">
        <f>D15+D16</f>
        <v>0</v>
      </c>
      <c r="E14" s="120">
        <v>0</v>
      </c>
      <c r="F14" s="120">
        <v>0</v>
      </c>
      <c r="G14" s="120">
        <f t="shared" si="1"/>
        <v>0</v>
      </c>
      <c r="H14" s="120">
        <v>0</v>
      </c>
      <c r="I14" s="120">
        <v>0</v>
      </c>
      <c r="J14" s="120">
        <v>0</v>
      </c>
      <c r="K14" s="120">
        <f t="shared" si="2"/>
        <v>0</v>
      </c>
      <c r="L14" s="120">
        <v>0</v>
      </c>
      <c r="M14" s="120">
        <v>0</v>
      </c>
      <c r="N14" s="120">
        <f t="shared" si="3"/>
        <v>0</v>
      </c>
      <c r="O14" s="120">
        <v>0</v>
      </c>
      <c r="P14" s="120">
        <v>0</v>
      </c>
      <c r="AK14" s="121"/>
    </row>
    <row r="15" spans="1:16" ht="15" customHeight="1">
      <c r="A15" s="122" t="s">
        <v>1</v>
      </c>
      <c r="B15" s="123" t="s">
        <v>19</v>
      </c>
      <c r="C15" s="119">
        <f aca="true" t="shared" si="4" ref="C15:C26">D15+E15+F15</f>
        <v>0</v>
      </c>
      <c r="D15" s="119">
        <f>D16+D17+D18+D19+D20+D21+D22+D23+D24+D25+D26</f>
        <v>0</v>
      </c>
      <c r="E15" s="119">
        <f>E16+E17+E18+E19+E20+E21+E22+E23+E24+E25+E26</f>
        <v>0</v>
      </c>
      <c r="F15" s="119">
        <f>F16+F17+F18+F19+F20+F21+F22+F23+F24+F25+F26</f>
        <v>0</v>
      </c>
      <c r="G15" s="119">
        <f t="shared" si="1"/>
        <v>0</v>
      </c>
      <c r="H15" s="119">
        <f>H16+H17+H18+H19+H20+H21+H22+H23+H24+H25+H26</f>
        <v>0</v>
      </c>
      <c r="I15" s="119">
        <f>I16+I17+I18+I19+I20+I21+I22+I23+I24+I25+I26</f>
        <v>0</v>
      </c>
      <c r="J15" s="119">
        <f>J16+J17+J18+J19+J20+J21+J22+J23+J24+J25+J26</f>
        <v>0</v>
      </c>
      <c r="K15" s="119">
        <f t="shared" si="2"/>
        <v>0</v>
      </c>
      <c r="L15" s="119">
        <f>L16+L17+L18+L19+L20+L21+L22+L23+L24+L25+L26</f>
        <v>0</v>
      </c>
      <c r="M15" s="119">
        <f>M16+M17+M18+M19+M20+M21+M22+M23+M24+M25+M26</f>
        <v>0</v>
      </c>
      <c r="N15" s="119">
        <f t="shared" si="3"/>
        <v>0</v>
      </c>
      <c r="O15" s="119">
        <f>O16+O17+O18+O19+O20+O21+O22+O23+O24+O25+O26</f>
        <v>0</v>
      </c>
      <c r="P15" s="119">
        <f>P16+P17+P18+P19+P20+P21+P22+P23+P24+P25+P26</f>
        <v>0</v>
      </c>
    </row>
    <row r="16" spans="1:38" s="50" customFormat="1" ht="15" customHeight="1">
      <c r="A16" s="124" t="s">
        <v>51</v>
      </c>
      <c r="B16" s="125" t="s">
        <v>369</v>
      </c>
      <c r="C16" s="119">
        <f t="shared" si="4"/>
        <v>0</v>
      </c>
      <c r="D16" s="126">
        <v>0</v>
      </c>
      <c r="E16" s="126">
        <v>0</v>
      </c>
      <c r="F16" s="126">
        <v>0</v>
      </c>
      <c r="G16" s="126">
        <f t="shared" si="1"/>
        <v>0</v>
      </c>
      <c r="H16" s="126">
        <v>0</v>
      </c>
      <c r="I16" s="126">
        <v>0</v>
      </c>
      <c r="J16" s="126">
        <v>0</v>
      </c>
      <c r="K16" s="126">
        <f t="shared" si="2"/>
        <v>0</v>
      </c>
      <c r="L16" s="126">
        <v>0</v>
      </c>
      <c r="M16" s="126">
        <v>0</v>
      </c>
      <c r="N16" s="126">
        <f t="shared" si="3"/>
        <v>0</v>
      </c>
      <c r="O16" s="126">
        <v>0</v>
      </c>
      <c r="P16" s="126">
        <v>0</v>
      </c>
      <c r="AL16" s="121"/>
    </row>
    <row r="17" spans="1:32" s="50" customFormat="1" ht="15" customHeight="1">
      <c r="A17" s="124" t="s">
        <v>52</v>
      </c>
      <c r="B17" s="127" t="s">
        <v>401</v>
      </c>
      <c r="C17" s="119">
        <f t="shared" si="4"/>
        <v>0</v>
      </c>
      <c r="D17" s="126">
        <v>0</v>
      </c>
      <c r="E17" s="126">
        <v>0</v>
      </c>
      <c r="F17" s="126">
        <v>0</v>
      </c>
      <c r="G17" s="126">
        <f t="shared" si="1"/>
        <v>0</v>
      </c>
      <c r="H17" s="126">
        <v>0</v>
      </c>
      <c r="I17" s="126">
        <v>0</v>
      </c>
      <c r="J17" s="126">
        <v>0</v>
      </c>
      <c r="K17" s="126">
        <f t="shared" si="2"/>
        <v>0</v>
      </c>
      <c r="L17" s="126">
        <v>0</v>
      </c>
      <c r="M17" s="126">
        <v>0</v>
      </c>
      <c r="N17" s="126">
        <f t="shared" si="3"/>
        <v>0</v>
      </c>
      <c r="O17" s="126">
        <v>0</v>
      </c>
      <c r="P17" s="126">
        <v>0</v>
      </c>
      <c r="AF17" s="121" t="s">
        <v>371</v>
      </c>
    </row>
    <row r="18" spans="1:16" s="50" customFormat="1" ht="15" customHeight="1">
      <c r="A18" s="124" t="s">
        <v>57</v>
      </c>
      <c r="B18" s="125" t="s">
        <v>372</v>
      </c>
      <c r="C18" s="119">
        <f t="shared" si="4"/>
        <v>0</v>
      </c>
      <c r="D18" s="126">
        <v>0</v>
      </c>
      <c r="E18" s="126">
        <v>0</v>
      </c>
      <c r="F18" s="126">
        <v>0</v>
      </c>
      <c r="G18" s="126">
        <f t="shared" si="1"/>
        <v>0</v>
      </c>
      <c r="H18" s="126">
        <v>0</v>
      </c>
      <c r="I18" s="126">
        <v>0</v>
      </c>
      <c r="J18" s="126">
        <v>0</v>
      </c>
      <c r="K18" s="126">
        <f t="shared" si="2"/>
        <v>0</v>
      </c>
      <c r="L18" s="126">
        <v>0</v>
      </c>
      <c r="M18" s="126">
        <v>0</v>
      </c>
      <c r="N18" s="126">
        <f t="shared" si="3"/>
        <v>0</v>
      </c>
      <c r="O18" s="126">
        <v>0</v>
      </c>
      <c r="P18" s="126">
        <v>0</v>
      </c>
    </row>
    <row r="19" spans="1:16" s="50" customFormat="1" ht="15" customHeight="1">
      <c r="A19" s="124" t="s">
        <v>69</v>
      </c>
      <c r="B19" s="125" t="s">
        <v>373</v>
      </c>
      <c r="C19" s="119">
        <f t="shared" si="4"/>
        <v>0</v>
      </c>
      <c r="D19" s="126">
        <v>0</v>
      </c>
      <c r="E19" s="126">
        <v>0</v>
      </c>
      <c r="F19" s="126">
        <v>0</v>
      </c>
      <c r="G19" s="126">
        <f t="shared" si="1"/>
        <v>0</v>
      </c>
      <c r="H19" s="126">
        <v>0</v>
      </c>
      <c r="I19" s="126">
        <v>0</v>
      </c>
      <c r="J19" s="126">
        <v>0</v>
      </c>
      <c r="K19" s="126">
        <f t="shared" si="2"/>
        <v>0</v>
      </c>
      <c r="L19" s="126">
        <v>0</v>
      </c>
      <c r="M19" s="126">
        <v>0</v>
      </c>
      <c r="N19" s="126">
        <f t="shared" si="3"/>
        <v>0</v>
      </c>
      <c r="O19" s="126">
        <v>0</v>
      </c>
      <c r="P19" s="126">
        <v>0</v>
      </c>
    </row>
    <row r="20" spans="1:16" s="50" customFormat="1" ht="15" customHeight="1">
      <c r="A20" s="124" t="s">
        <v>70</v>
      </c>
      <c r="B20" s="125" t="s">
        <v>374</v>
      </c>
      <c r="C20" s="119">
        <f t="shared" si="4"/>
        <v>0</v>
      </c>
      <c r="D20" s="126">
        <v>0</v>
      </c>
      <c r="E20" s="126">
        <v>0</v>
      </c>
      <c r="F20" s="126">
        <v>0</v>
      </c>
      <c r="G20" s="126">
        <f t="shared" si="1"/>
        <v>0</v>
      </c>
      <c r="H20" s="126">
        <v>0</v>
      </c>
      <c r="I20" s="126">
        <v>0</v>
      </c>
      <c r="J20" s="126">
        <v>0</v>
      </c>
      <c r="K20" s="126">
        <f t="shared" si="2"/>
        <v>0</v>
      </c>
      <c r="L20" s="126">
        <v>0</v>
      </c>
      <c r="M20" s="126">
        <v>0</v>
      </c>
      <c r="N20" s="126">
        <f t="shared" si="3"/>
        <v>0</v>
      </c>
      <c r="O20" s="126">
        <v>0</v>
      </c>
      <c r="P20" s="126">
        <v>0</v>
      </c>
    </row>
    <row r="21" spans="1:39" s="50" customFormat="1" ht="15" customHeight="1">
      <c r="A21" s="124" t="s">
        <v>71</v>
      </c>
      <c r="B21" s="125" t="s">
        <v>375</v>
      </c>
      <c r="C21" s="119">
        <f t="shared" si="4"/>
        <v>0</v>
      </c>
      <c r="D21" s="126">
        <v>0</v>
      </c>
      <c r="E21" s="126">
        <v>0</v>
      </c>
      <c r="F21" s="126">
        <v>0</v>
      </c>
      <c r="G21" s="126">
        <f t="shared" si="1"/>
        <v>0</v>
      </c>
      <c r="H21" s="126">
        <v>0</v>
      </c>
      <c r="I21" s="126">
        <v>0</v>
      </c>
      <c r="J21" s="126">
        <v>0</v>
      </c>
      <c r="K21" s="126">
        <f t="shared" si="2"/>
        <v>0</v>
      </c>
      <c r="L21" s="126">
        <v>0</v>
      </c>
      <c r="M21" s="126">
        <v>0</v>
      </c>
      <c r="N21" s="126">
        <f t="shared" si="3"/>
        <v>0</v>
      </c>
      <c r="O21" s="126">
        <v>0</v>
      </c>
      <c r="P21" s="126">
        <v>0</v>
      </c>
      <c r="AJ21" s="50" t="s">
        <v>376</v>
      </c>
      <c r="AK21" s="50" t="s">
        <v>377</v>
      </c>
      <c r="AL21" s="50" t="s">
        <v>378</v>
      </c>
      <c r="AM21" s="121" t="s">
        <v>379</v>
      </c>
    </row>
    <row r="22" spans="1:39" s="50" customFormat="1" ht="15" customHeight="1">
      <c r="A22" s="124" t="s">
        <v>72</v>
      </c>
      <c r="B22" s="125" t="s">
        <v>380</v>
      </c>
      <c r="C22" s="119">
        <f t="shared" si="4"/>
        <v>0</v>
      </c>
      <c r="D22" s="126">
        <v>0</v>
      </c>
      <c r="E22" s="126">
        <v>0</v>
      </c>
      <c r="F22" s="126">
        <v>0</v>
      </c>
      <c r="G22" s="126">
        <f t="shared" si="1"/>
        <v>0</v>
      </c>
      <c r="H22" s="126">
        <v>0</v>
      </c>
      <c r="I22" s="126">
        <v>0</v>
      </c>
      <c r="J22" s="126">
        <v>0</v>
      </c>
      <c r="K22" s="126">
        <f t="shared" si="2"/>
        <v>0</v>
      </c>
      <c r="L22" s="126">
        <v>0</v>
      </c>
      <c r="M22" s="126">
        <v>0</v>
      </c>
      <c r="N22" s="126">
        <f t="shared" si="3"/>
        <v>0</v>
      </c>
      <c r="O22" s="126">
        <v>0</v>
      </c>
      <c r="P22" s="126">
        <v>0</v>
      </c>
      <c r="AM22" s="121" t="s">
        <v>381</v>
      </c>
    </row>
    <row r="23" spans="1:16" s="50" customFormat="1" ht="15" customHeight="1">
      <c r="A23" s="124" t="s">
        <v>73</v>
      </c>
      <c r="B23" s="125" t="s">
        <v>382</v>
      </c>
      <c r="C23" s="119">
        <f t="shared" si="4"/>
        <v>0</v>
      </c>
      <c r="D23" s="126">
        <v>0</v>
      </c>
      <c r="E23" s="126">
        <v>0</v>
      </c>
      <c r="F23" s="126">
        <v>0</v>
      </c>
      <c r="G23" s="126">
        <f t="shared" si="1"/>
        <v>0</v>
      </c>
      <c r="H23" s="126">
        <v>0</v>
      </c>
      <c r="I23" s="126">
        <v>0</v>
      </c>
      <c r="J23" s="126">
        <v>0</v>
      </c>
      <c r="K23" s="126">
        <f t="shared" si="2"/>
        <v>0</v>
      </c>
      <c r="L23" s="126">
        <v>0</v>
      </c>
      <c r="M23" s="126">
        <v>0</v>
      </c>
      <c r="N23" s="126">
        <f t="shared" si="3"/>
        <v>0</v>
      </c>
      <c r="O23" s="126">
        <v>0</v>
      </c>
      <c r="P23" s="126">
        <v>0</v>
      </c>
    </row>
    <row r="24" spans="1:36" s="50" customFormat="1" ht="15" customHeight="1">
      <c r="A24" s="124" t="s">
        <v>74</v>
      </c>
      <c r="B24" s="125" t="s">
        <v>383</v>
      </c>
      <c r="C24" s="119">
        <f t="shared" si="4"/>
        <v>0</v>
      </c>
      <c r="D24" s="126">
        <v>0</v>
      </c>
      <c r="E24" s="126">
        <v>0</v>
      </c>
      <c r="F24" s="126">
        <v>0</v>
      </c>
      <c r="G24" s="126">
        <f t="shared" si="1"/>
        <v>0</v>
      </c>
      <c r="H24" s="126">
        <v>0</v>
      </c>
      <c r="I24" s="126">
        <v>0</v>
      </c>
      <c r="J24" s="126">
        <v>0</v>
      </c>
      <c r="K24" s="126">
        <f t="shared" si="2"/>
        <v>0</v>
      </c>
      <c r="L24" s="126">
        <v>0</v>
      </c>
      <c r="M24" s="126">
        <v>0</v>
      </c>
      <c r="N24" s="126">
        <f t="shared" si="3"/>
        <v>0</v>
      </c>
      <c r="O24" s="126">
        <v>0</v>
      </c>
      <c r="P24" s="126">
        <v>0</v>
      </c>
      <c r="AJ24" s="50" t="s">
        <v>376</v>
      </c>
    </row>
    <row r="25" spans="1:36" s="50" customFormat="1" ht="15" customHeight="1">
      <c r="A25" s="124" t="s">
        <v>97</v>
      </c>
      <c r="B25" s="125" t="s">
        <v>384</v>
      </c>
      <c r="C25" s="119">
        <f t="shared" si="4"/>
        <v>0</v>
      </c>
      <c r="D25" s="126">
        <v>0</v>
      </c>
      <c r="E25" s="126">
        <v>0</v>
      </c>
      <c r="F25" s="126">
        <v>0</v>
      </c>
      <c r="G25" s="126">
        <f t="shared" si="1"/>
        <v>0</v>
      </c>
      <c r="H25" s="126">
        <v>0</v>
      </c>
      <c r="I25" s="126">
        <v>0</v>
      </c>
      <c r="J25" s="126">
        <v>0</v>
      </c>
      <c r="K25" s="126">
        <f t="shared" si="2"/>
        <v>0</v>
      </c>
      <c r="L25" s="126">
        <v>0</v>
      </c>
      <c r="M25" s="126">
        <v>0</v>
      </c>
      <c r="N25" s="126">
        <f t="shared" si="3"/>
        <v>0</v>
      </c>
      <c r="O25" s="126">
        <v>0</v>
      </c>
      <c r="P25" s="126">
        <v>0</v>
      </c>
      <c r="AJ25" s="121" t="s">
        <v>385</v>
      </c>
    </row>
    <row r="26" spans="1:44" s="50" customFormat="1" ht="15" customHeight="1">
      <c r="A26" s="124" t="s">
        <v>98</v>
      </c>
      <c r="B26" s="125" t="s">
        <v>386</v>
      </c>
      <c r="C26" s="119">
        <f t="shared" si="4"/>
        <v>0</v>
      </c>
      <c r="D26" s="126">
        <v>0</v>
      </c>
      <c r="E26" s="126">
        <v>0</v>
      </c>
      <c r="F26" s="126">
        <v>0</v>
      </c>
      <c r="G26" s="126">
        <f t="shared" si="1"/>
        <v>0</v>
      </c>
      <c r="H26" s="126">
        <v>0</v>
      </c>
      <c r="I26" s="126">
        <v>0</v>
      </c>
      <c r="J26" s="126">
        <v>0</v>
      </c>
      <c r="K26" s="126">
        <f t="shared" si="2"/>
        <v>0</v>
      </c>
      <c r="L26" s="126">
        <v>0</v>
      </c>
      <c r="M26" s="126">
        <v>0</v>
      </c>
      <c r="N26" s="126">
        <f t="shared" si="3"/>
        <v>0</v>
      </c>
      <c r="O26" s="126">
        <v>0</v>
      </c>
      <c r="P26" s="126">
        <v>0</v>
      </c>
      <c r="AR26" s="121"/>
    </row>
    <row r="27" spans="1:16" ht="9.75" customHeight="1">
      <c r="A27" s="128"/>
      <c r="B27" s="129"/>
      <c r="C27" s="130"/>
      <c r="D27" s="130"/>
      <c r="E27" s="130"/>
      <c r="F27" s="130"/>
      <c r="G27" s="130"/>
      <c r="H27" s="130"/>
      <c r="I27" s="130"/>
      <c r="J27" s="130"/>
      <c r="K27" s="130"/>
      <c r="L27" s="130"/>
      <c r="M27" s="130"/>
      <c r="N27" s="130"/>
      <c r="O27" s="130"/>
      <c r="P27" s="130"/>
    </row>
    <row r="28" spans="2:35" ht="27" customHeight="1">
      <c r="B28" s="873" t="s">
        <v>453</v>
      </c>
      <c r="C28" s="874"/>
      <c r="D28" s="874"/>
      <c r="E28" s="874"/>
      <c r="F28" s="131"/>
      <c r="G28" s="131"/>
      <c r="H28" s="131"/>
      <c r="I28" s="131"/>
      <c r="J28" s="131"/>
      <c r="K28" s="872" t="s">
        <v>454</v>
      </c>
      <c r="L28" s="872"/>
      <c r="M28" s="872"/>
      <c r="N28" s="872"/>
      <c r="O28" s="872"/>
      <c r="P28" s="872"/>
      <c r="AG28" s="81" t="s">
        <v>388</v>
      </c>
      <c r="AI28" s="121">
        <f>82/88</f>
        <v>0.9318181818181818</v>
      </c>
    </row>
    <row r="29" spans="2:16" ht="16.5">
      <c r="B29" s="874"/>
      <c r="C29" s="874"/>
      <c r="D29" s="874"/>
      <c r="E29" s="874"/>
      <c r="F29" s="131"/>
      <c r="G29" s="131"/>
      <c r="H29" s="131"/>
      <c r="I29" s="131"/>
      <c r="J29" s="131"/>
      <c r="K29" s="872"/>
      <c r="L29" s="872"/>
      <c r="M29" s="872"/>
      <c r="N29" s="872"/>
      <c r="O29" s="872"/>
      <c r="P29" s="872"/>
    </row>
    <row r="30" spans="2:16" ht="21" customHeight="1">
      <c r="B30" s="874"/>
      <c r="C30" s="874"/>
      <c r="D30" s="874"/>
      <c r="E30" s="874"/>
      <c r="F30" s="131"/>
      <c r="G30" s="131"/>
      <c r="H30" s="131"/>
      <c r="I30" s="131"/>
      <c r="J30" s="131"/>
      <c r="K30" s="872"/>
      <c r="L30" s="872"/>
      <c r="M30" s="872"/>
      <c r="N30" s="872"/>
      <c r="O30" s="872"/>
      <c r="P30" s="872"/>
    </row>
    <row r="32" spans="2:16" ht="16.5" customHeight="1">
      <c r="B32" s="864" t="s">
        <v>391</v>
      </c>
      <c r="C32" s="864"/>
      <c r="D32" s="864"/>
      <c r="E32" s="132"/>
      <c r="F32" s="132"/>
      <c r="G32" s="132"/>
      <c r="H32" s="132"/>
      <c r="I32" s="132"/>
      <c r="J32" s="132"/>
      <c r="K32" s="863" t="s">
        <v>455</v>
      </c>
      <c r="L32" s="863"/>
      <c r="M32" s="863"/>
      <c r="N32" s="863"/>
      <c r="O32" s="863"/>
      <c r="P32" s="863"/>
    </row>
    <row r="33" ht="12.75" customHeight="1"/>
    <row r="34" spans="2:5" ht="15.75">
      <c r="B34" s="133"/>
      <c r="C34" s="133"/>
      <c r="D34" s="133"/>
      <c r="E34" s="133"/>
    </row>
    <row r="35" ht="15.75" hidden="1"/>
    <row r="36" spans="2:16" ht="15.75">
      <c r="B36" s="867" t="s">
        <v>344</v>
      </c>
      <c r="C36" s="867"/>
      <c r="D36" s="867"/>
      <c r="E36" s="867"/>
      <c r="F36" s="134"/>
      <c r="G36" s="134"/>
      <c r="H36" s="134"/>
      <c r="I36" s="134"/>
      <c r="K36" s="868" t="s">
        <v>345</v>
      </c>
      <c r="L36" s="868"/>
      <c r="M36" s="868"/>
      <c r="N36" s="868"/>
      <c r="O36" s="868"/>
      <c r="P36" s="868"/>
    </row>
    <row r="39" ht="15.75">
      <c r="A39" s="136" t="s">
        <v>49</v>
      </c>
    </row>
    <row r="40" spans="1:6" ht="15.75">
      <c r="A40" s="137"/>
      <c r="B40" s="138" t="s">
        <v>58</v>
      </c>
      <c r="C40" s="138"/>
      <c r="D40" s="138"/>
      <c r="E40" s="138"/>
      <c r="F40" s="138"/>
    </row>
    <row r="41" spans="1:14" ht="15.75" customHeight="1">
      <c r="A41" s="139" t="s">
        <v>27</v>
      </c>
      <c r="B41" s="866" t="s">
        <v>61</v>
      </c>
      <c r="C41" s="866"/>
      <c r="D41" s="866"/>
      <c r="E41" s="866"/>
      <c r="F41" s="866"/>
      <c r="G41" s="139"/>
      <c r="H41" s="139"/>
      <c r="I41" s="139"/>
      <c r="J41" s="139"/>
      <c r="K41" s="139"/>
      <c r="L41" s="139"/>
      <c r="M41" s="139"/>
      <c r="N41" s="139"/>
    </row>
    <row r="42" spans="1:14" ht="15" customHeight="1">
      <c r="A42" s="139"/>
      <c r="B42" s="865" t="s">
        <v>62</v>
      </c>
      <c r="C42" s="865"/>
      <c r="D42" s="865"/>
      <c r="E42" s="865"/>
      <c r="F42" s="865"/>
      <c r="G42" s="865"/>
      <c r="H42" s="140"/>
      <c r="I42" s="140"/>
      <c r="J42" s="140"/>
      <c r="K42" s="139"/>
      <c r="L42" s="139"/>
      <c r="M42" s="139"/>
      <c r="N42" s="139"/>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M1:P1"/>
    <mergeCell ref="M2:P2"/>
    <mergeCell ref="M3:P3"/>
    <mergeCell ref="H8:H9"/>
    <mergeCell ref="L8:L9"/>
    <mergeCell ref="M8:M9"/>
    <mergeCell ref="K6:M6"/>
    <mergeCell ref="N7:N9"/>
    <mergeCell ref="N6:P6"/>
    <mergeCell ref="O7:P7"/>
    <mergeCell ref="D4:L4"/>
    <mergeCell ref="D7:F7"/>
    <mergeCell ref="K5:P5"/>
    <mergeCell ref="K28:P30"/>
    <mergeCell ref="B28:E30"/>
    <mergeCell ref="A11:B11"/>
    <mergeCell ref="P8:P9"/>
    <mergeCell ref="O8:O9"/>
    <mergeCell ref="L7:M7"/>
    <mergeCell ref="A12:B12"/>
    <mergeCell ref="K32:P32"/>
    <mergeCell ref="B32:D32"/>
    <mergeCell ref="B42:G42"/>
    <mergeCell ref="B41:F41"/>
    <mergeCell ref="B36:E36"/>
    <mergeCell ref="K36:P36"/>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1" customWidth="1"/>
    <col min="2" max="2" width="23.875" style="41" customWidth="1"/>
    <col min="3" max="3" width="13.875" style="41" customWidth="1"/>
    <col min="4" max="4" width="11.125" style="41" customWidth="1"/>
    <col min="5" max="5" width="10.125" style="41" customWidth="1"/>
    <col min="6" max="12" width="10.25390625" style="41" customWidth="1"/>
    <col min="13" max="13" width="14.25390625" style="41" customWidth="1"/>
    <col min="14" max="28" width="9.00390625" style="41" customWidth="1"/>
    <col min="29" max="29" width="8.375" style="41" customWidth="1"/>
    <col min="30" max="30" width="9.00390625" style="41" customWidth="1"/>
    <col min="31" max="31" width="11.25390625" style="41" customWidth="1"/>
    <col min="32" max="32" width="13.50390625" style="41" customWidth="1"/>
    <col min="33" max="16384" width="9.00390625" style="41" customWidth="1"/>
  </cols>
  <sheetData>
    <row r="1" spans="1:12" ht="22.5" customHeight="1">
      <c r="A1" s="844" t="s">
        <v>113</v>
      </c>
      <c r="B1" s="844"/>
      <c r="C1" s="844"/>
      <c r="D1" s="910" t="s">
        <v>456</v>
      </c>
      <c r="E1" s="910"/>
      <c r="F1" s="910"/>
      <c r="G1" s="910"/>
      <c r="H1" s="910"/>
      <c r="I1" s="910"/>
      <c r="J1" s="914" t="s">
        <v>457</v>
      </c>
      <c r="K1" s="915"/>
      <c r="L1" s="915"/>
    </row>
    <row r="2" spans="1:13" ht="15.75" customHeight="1">
      <c r="A2" s="916" t="s">
        <v>402</v>
      </c>
      <c r="B2" s="916"/>
      <c r="C2" s="916"/>
      <c r="D2" s="910"/>
      <c r="E2" s="910"/>
      <c r="F2" s="910"/>
      <c r="G2" s="910"/>
      <c r="H2" s="910"/>
      <c r="I2" s="910"/>
      <c r="J2" s="915" t="s">
        <v>403</v>
      </c>
      <c r="K2" s="915"/>
      <c r="L2" s="915"/>
      <c r="M2" s="141"/>
    </row>
    <row r="3" spans="1:13" ht="15.75" customHeight="1">
      <c r="A3" s="845" t="s">
        <v>354</v>
      </c>
      <c r="B3" s="845"/>
      <c r="C3" s="845"/>
      <c r="D3" s="910"/>
      <c r="E3" s="910"/>
      <c r="F3" s="910"/>
      <c r="G3" s="910"/>
      <c r="H3" s="910"/>
      <c r="I3" s="910"/>
      <c r="J3" s="914" t="s">
        <v>458</v>
      </c>
      <c r="K3" s="914"/>
      <c r="L3" s="914"/>
      <c r="M3" s="45"/>
    </row>
    <row r="4" spans="1:13" ht="15.75" customHeight="1">
      <c r="A4" s="913" t="s">
        <v>356</v>
      </c>
      <c r="B4" s="913"/>
      <c r="C4" s="913"/>
      <c r="D4" s="912"/>
      <c r="E4" s="912"/>
      <c r="F4" s="912"/>
      <c r="G4" s="912"/>
      <c r="H4" s="912"/>
      <c r="I4" s="912"/>
      <c r="J4" s="915" t="s">
        <v>404</v>
      </c>
      <c r="K4" s="915"/>
      <c r="L4" s="915"/>
      <c r="M4" s="141"/>
    </row>
    <row r="5" spans="1:13" ht="15.75">
      <c r="A5" s="142"/>
      <c r="B5" s="142"/>
      <c r="C5" s="42"/>
      <c r="D5" s="42"/>
      <c r="E5" s="42"/>
      <c r="F5" s="42"/>
      <c r="G5" s="42"/>
      <c r="H5" s="42"/>
      <c r="I5" s="42"/>
      <c r="J5" s="911" t="s">
        <v>8</v>
      </c>
      <c r="K5" s="911"/>
      <c r="L5" s="911"/>
      <c r="M5" s="141"/>
    </row>
    <row r="6" spans="1:14" ht="15.75">
      <c r="A6" s="920" t="s">
        <v>68</v>
      </c>
      <c r="B6" s="921"/>
      <c r="C6" s="871" t="s">
        <v>405</v>
      </c>
      <c r="D6" s="919" t="s">
        <v>406</v>
      </c>
      <c r="E6" s="919"/>
      <c r="F6" s="919"/>
      <c r="G6" s="919"/>
      <c r="H6" s="919"/>
      <c r="I6" s="919"/>
      <c r="J6" s="841" t="s">
        <v>111</v>
      </c>
      <c r="K6" s="841"/>
      <c r="L6" s="841"/>
      <c r="M6" s="917" t="s">
        <v>407</v>
      </c>
      <c r="N6" s="931" t="s">
        <v>408</v>
      </c>
    </row>
    <row r="7" spans="1:14" ht="15.75" customHeight="1">
      <c r="A7" s="922"/>
      <c r="B7" s="923"/>
      <c r="C7" s="871"/>
      <c r="D7" s="919" t="s">
        <v>7</v>
      </c>
      <c r="E7" s="919"/>
      <c r="F7" s="919"/>
      <c r="G7" s="919"/>
      <c r="H7" s="919"/>
      <c r="I7" s="919"/>
      <c r="J7" s="841"/>
      <c r="K7" s="841"/>
      <c r="L7" s="841"/>
      <c r="M7" s="917"/>
      <c r="N7" s="931"/>
    </row>
    <row r="8" spans="1:14" s="81" customFormat="1" ht="31.5" customHeight="1">
      <c r="A8" s="922"/>
      <c r="B8" s="923"/>
      <c r="C8" s="871"/>
      <c r="D8" s="841" t="s">
        <v>109</v>
      </c>
      <c r="E8" s="841" t="s">
        <v>110</v>
      </c>
      <c r="F8" s="841"/>
      <c r="G8" s="841"/>
      <c r="H8" s="841"/>
      <c r="I8" s="841"/>
      <c r="J8" s="841"/>
      <c r="K8" s="841"/>
      <c r="L8" s="841"/>
      <c r="M8" s="917"/>
      <c r="N8" s="931"/>
    </row>
    <row r="9" spans="1:14" s="81" customFormat="1" ht="15.75" customHeight="1">
      <c r="A9" s="922"/>
      <c r="B9" s="923"/>
      <c r="C9" s="871"/>
      <c r="D9" s="841"/>
      <c r="E9" s="841" t="s">
        <v>112</v>
      </c>
      <c r="F9" s="841" t="s">
        <v>7</v>
      </c>
      <c r="G9" s="841"/>
      <c r="H9" s="841"/>
      <c r="I9" s="841"/>
      <c r="J9" s="841" t="s">
        <v>7</v>
      </c>
      <c r="K9" s="841"/>
      <c r="L9" s="841"/>
      <c r="M9" s="917"/>
      <c r="N9" s="931"/>
    </row>
    <row r="10" spans="1:14" s="81" customFormat="1" ht="86.25" customHeight="1">
      <c r="A10" s="924"/>
      <c r="B10" s="925"/>
      <c r="C10" s="871"/>
      <c r="D10" s="841"/>
      <c r="E10" s="841"/>
      <c r="F10" s="112" t="s">
        <v>24</v>
      </c>
      <c r="G10" s="112" t="s">
        <v>26</v>
      </c>
      <c r="H10" s="112" t="s">
        <v>18</v>
      </c>
      <c r="I10" s="112" t="s">
        <v>25</v>
      </c>
      <c r="J10" s="112" t="s">
        <v>17</v>
      </c>
      <c r="K10" s="112" t="s">
        <v>22</v>
      </c>
      <c r="L10" s="112" t="s">
        <v>23</v>
      </c>
      <c r="M10" s="917"/>
      <c r="N10" s="931"/>
    </row>
    <row r="11" spans="1:32" ht="13.5" customHeight="1">
      <c r="A11" s="906" t="s">
        <v>5</v>
      </c>
      <c r="B11" s="907"/>
      <c r="C11" s="143">
        <v>1</v>
      </c>
      <c r="D11" s="143" t="s">
        <v>52</v>
      </c>
      <c r="E11" s="143" t="s">
        <v>57</v>
      </c>
      <c r="F11" s="143" t="s">
        <v>69</v>
      </c>
      <c r="G11" s="143" t="s">
        <v>70</v>
      </c>
      <c r="H11" s="143" t="s">
        <v>71</v>
      </c>
      <c r="I11" s="143" t="s">
        <v>72</v>
      </c>
      <c r="J11" s="143" t="s">
        <v>73</v>
      </c>
      <c r="K11" s="143" t="s">
        <v>74</v>
      </c>
      <c r="L11" s="143" t="s">
        <v>97</v>
      </c>
      <c r="M11" s="144"/>
      <c r="N11" s="145"/>
      <c r="AF11" s="41" t="s">
        <v>368</v>
      </c>
    </row>
    <row r="12" spans="1:14" ht="24" customHeight="1">
      <c r="A12" s="928" t="s">
        <v>399</v>
      </c>
      <c r="B12" s="929"/>
      <c r="C12" s="146">
        <f aca="true" t="shared" si="0" ref="C12:L12">C14-C13</f>
        <v>-25</v>
      </c>
      <c r="D12" s="146">
        <f t="shared" si="0"/>
        <v>-26</v>
      </c>
      <c r="E12" s="146">
        <f t="shared" si="0"/>
        <v>17</v>
      </c>
      <c r="F12" s="146">
        <f t="shared" si="0"/>
        <v>1</v>
      </c>
      <c r="G12" s="146">
        <f t="shared" si="0"/>
        <v>3</v>
      </c>
      <c r="H12" s="146">
        <f t="shared" si="0"/>
        <v>-1</v>
      </c>
      <c r="I12" s="146">
        <f t="shared" si="0"/>
        <v>-2</v>
      </c>
      <c r="J12" s="146">
        <f t="shared" si="0"/>
        <v>-9</v>
      </c>
      <c r="K12" s="146">
        <f t="shared" si="0"/>
        <v>-13</v>
      </c>
      <c r="L12" s="146">
        <f t="shared" si="0"/>
        <v>-3</v>
      </c>
      <c r="M12" s="144"/>
      <c r="N12" s="145"/>
    </row>
    <row r="13" spans="1:14" ht="23.25" customHeight="1">
      <c r="A13" s="926" t="s">
        <v>355</v>
      </c>
      <c r="B13" s="927"/>
      <c r="C13" s="147">
        <v>59</v>
      </c>
      <c r="D13" s="147">
        <v>43</v>
      </c>
      <c r="E13" s="147">
        <v>0</v>
      </c>
      <c r="F13" s="147">
        <v>5</v>
      </c>
      <c r="G13" s="147">
        <v>2</v>
      </c>
      <c r="H13" s="147">
        <v>7</v>
      </c>
      <c r="I13" s="147">
        <v>2</v>
      </c>
      <c r="J13" s="147">
        <v>10</v>
      </c>
      <c r="K13" s="147">
        <v>44</v>
      </c>
      <c r="L13" s="147">
        <v>5</v>
      </c>
      <c r="M13" s="144"/>
      <c r="N13" s="145"/>
    </row>
    <row r="14" spans="1:37" s="60" customFormat="1" ht="16.5" customHeight="1">
      <c r="A14" s="904" t="s">
        <v>37</v>
      </c>
      <c r="B14" s="905"/>
      <c r="C14" s="148">
        <f aca="true" t="shared" si="1" ref="C14:L14">C15+C16</f>
        <v>34</v>
      </c>
      <c r="D14" s="149">
        <f t="shared" si="1"/>
        <v>17</v>
      </c>
      <c r="E14" s="149">
        <f t="shared" si="1"/>
        <v>17</v>
      </c>
      <c r="F14" s="149">
        <f t="shared" si="1"/>
        <v>6</v>
      </c>
      <c r="G14" s="149">
        <f t="shared" si="1"/>
        <v>5</v>
      </c>
      <c r="H14" s="149">
        <f t="shared" si="1"/>
        <v>6</v>
      </c>
      <c r="I14" s="149">
        <f t="shared" si="1"/>
        <v>0</v>
      </c>
      <c r="J14" s="149">
        <f t="shared" si="1"/>
        <v>1</v>
      </c>
      <c r="K14" s="149">
        <f t="shared" si="1"/>
        <v>31</v>
      </c>
      <c r="L14" s="149">
        <f t="shared" si="1"/>
        <v>2</v>
      </c>
      <c r="M14" s="150">
        <f>'[3]kiem tra du lieu'!$B$6</f>
        <v>34</v>
      </c>
      <c r="N14" s="145">
        <f aca="true" t="shared" si="2" ref="N14:N27">C14-M14</f>
        <v>0</v>
      </c>
      <c r="AK14" s="71"/>
    </row>
    <row r="15" spans="1:14" s="60" customFormat="1" ht="16.5" customHeight="1">
      <c r="A15" s="151" t="s">
        <v>0</v>
      </c>
      <c r="B15" s="152" t="s">
        <v>94</v>
      </c>
      <c r="C15" s="148">
        <f aca="true" t="shared" si="3" ref="C15:C27">D15+E15</f>
        <v>0</v>
      </c>
      <c r="D15" s="153">
        <v>0</v>
      </c>
      <c r="E15" s="154">
        <f aca="true" t="shared" si="4" ref="E15:E27">F15+G15+H15+I15</f>
        <v>0</v>
      </c>
      <c r="F15" s="153">
        <v>0</v>
      </c>
      <c r="G15" s="153">
        <v>0</v>
      </c>
      <c r="H15" s="153">
        <v>0</v>
      </c>
      <c r="I15" s="153">
        <v>0</v>
      </c>
      <c r="J15" s="153">
        <v>0</v>
      </c>
      <c r="K15" s="153">
        <v>0</v>
      </c>
      <c r="L15" s="153">
        <v>0</v>
      </c>
      <c r="M15" s="144">
        <f>'[3]kiem tra du lieu'!$B$7</f>
        <v>0</v>
      </c>
      <c r="N15" s="145">
        <f t="shared" si="2"/>
        <v>0</v>
      </c>
    </row>
    <row r="16" spans="1:38" s="60" customFormat="1" ht="16.5" customHeight="1">
      <c r="A16" s="72" t="s">
        <v>1</v>
      </c>
      <c r="B16" s="68" t="s">
        <v>19</v>
      </c>
      <c r="C16" s="148">
        <f t="shared" si="3"/>
        <v>34</v>
      </c>
      <c r="D16" s="149">
        <f>D17+D18+D19+D20+D21+D22+D23+D24+D25+D26+D27</f>
        <v>17</v>
      </c>
      <c r="E16" s="149">
        <f t="shared" si="4"/>
        <v>17</v>
      </c>
      <c r="F16" s="149">
        <f aca="true" t="shared" si="5" ref="F16:M16">F17+F18+F19+F20+F21+F22+F23+F24+F25+F26+F27</f>
        <v>6</v>
      </c>
      <c r="G16" s="149">
        <f t="shared" si="5"/>
        <v>5</v>
      </c>
      <c r="H16" s="149">
        <f t="shared" si="5"/>
        <v>6</v>
      </c>
      <c r="I16" s="149">
        <f t="shared" si="5"/>
        <v>0</v>
      </c>
      <c r="J16" s="149">
        <f t="shared" si="5"/>
        <v>1</v>
      </c>
      <c r="K16" s="149">
        <f t="shared" si="5"/>
        <v>31</v>
      </c>
      <c r="L16" s="149">
        <f t="shared" si="5"/>
        <v>2</v>
      </c>
      <c r="M16" s="149">
        <f t="shared" si="5"/>
        <v>34</v>
      </c>
      <c r="N16" s="145">
        <f t="shared" si="2"/>
        <v>0</v>
      </c>
      <c r="AL16" s="71"/>
    </row>
    <row r="17" spans="1:32" s="156" customFormat="1" ht="16.5" customHeight="1">
      <c r="A17" s="155" t="s">
        <v>51</v>
      </c>
      <c r="B17" s="76" t="s">
        <v>369</v>
      </c>
      <c r="C17" s="148">
        <f t="shared" si="3"/>
        <v>4</v>
      </c>
      <c r="D17" s="153">
        <v>0</v>
      </c>
      <c r="E17" s="149">
        <f t="shared" si="4"/>
        <v>4</v>
      </c>
      <c r="F17" s="153">
        <v>0</v>
      </c>
      <c r="G17" s="153">
        <v>0</v>
      </c>
      <c r="H17" s="153">
        <v>4</v>
      </c>
      <c r="I17" s="153">
        <v>0</v>
      </c>
      <c r="J17" s="153">
        <v>0</v>
      </c>
      <c r="K17" s="153">
        <v>4</v>
      </c>
      <c r="L17" s="153">
        <v>0</v>
      </c>
      <c r="M17" s="144">
        <f>'[3]kiem tra du lieu'!$B$8</f>
        <v>4</v>
      </c>
      <c r="N17" s="145">
        <f t="shared" si="2"/>
        <v>0</v>
      </c>
      <c r="AF17" s="71" t="s">
        <v>371</v>
      </c>
    </row>
    <row r="18" spans="1:14" s="156" customFormat="1" ht="16.5" customHeight="1">
      <c r="A18" s="155" t="s">
        <v>52</v>
      </c>
      <c r="B18" s="76" t="s">
        <v>401</v>
      </c>
      <c r="C18" s="148">
        <f t="shared" si="3"/>
        <v>1</v>
      </c>
      <c r="D18" s="153">
        <v>0</v>
      </c>
      <c r="E18" s="149">
        <f t="shared" si="4"/>
        <v>1</v>
      </c>
      <c r="F18" s="153">
        <v>0</v>
      </c>
      <c r="G18" s="153">
        <v>1</v>
      </c>
      <c r="H18" s="153">
        <v>0</v>
      </c>
      <c r="I18" s="153">
        <v>0</v>
      </c>
      <c r="J18" s="153">
        <v>0</v>
      </c>
      <c r="K18" s="153">
        <v>1</v>
      </c>
      <c r="L18" s="153">
        <v>0</v>
      </c>
      <c r="M18" s="144">
        <f>'[3]kiem tra du lieu'!$B$9</f>
        <v>1</v>
      </c>
      <c r="N18" s="145">
        <f t="shared" si="2"/>
        <v>0</v>
      </c>
    </row>
    <row r="19" spans="1:14" s="156" customFormat="1" ht="16.5" customHeight="1">
      <c r="A19" s="155" t="s">
        <v>57</v>
      </c>
      <c r="B19" s="76" t="s">
        <v>372</v>
      </c>
      <c r="C19" s="148">
        <f t="shared" si="3"/>
        <v>11</v>
      </c>
      <c r="D19" s="153">
        <v>5</v>
      </c>
      <c r="E19" s="149">
        <f t="shared" si="4"/>
        <v>6</v>
      </c>
      <c r="F19" s="153">
        <v>3</v>
      </c>
      <c r="G19" s="153">
        <v>3</v>
      </c>
      <c r="H19" s="153">
        <v>0</v>
      </c>
      <c r="I19" s="153">
        <v>0</v>
      </c>
      <c r="J19" s="153">
        <v>0</v>
      </c>
      <c r="K19" s="157">
        <v>10</v>
      </c>
      <c r="L19" s="153">
        <v>1</v>
      </c>
      <c r="M19" s="144">
        <f>'[3]kiem tra du lieu'!$B$10</f>
        <v>11</v>
      </c>
      <c r="N19" s="145">
        <f t="shared" si="2"/>
        <v>0</v>
      </c>
    </row>
    <row r="20" spans="1:14" s="156" customFormat="1" ht="16.5" customHeight="1">
      <c r="A20" s="155" t="s">
        <v>69</v>
      </c>
      <c r="B20" s="76" t="s">
        <v>373</v>
      </c>
      <c r="C20" s="148">
        <f t="shared" si="3"/>
        <v>0</v>
      </c>
      <c r="D20" s="157">
        <v>0</v>
      </c>
      <c r="E20" s="149">
        <f t="shared" si="4"/>
        <v>0</v>
      </c>
      <c r="F20" s="153">
        <v>0</v>
      </c>
      <c r="G20" s="153">
        <v>0</v>
      </c>
      <c r="H20" s="153">
        <v>0</v>
      </c>
      <c r="I20" s="153">
        <v>0</v>
      </c>
      <c r="J20" s="153">
        <v>0</v>
      </c>
      <c r="K20" s="153">
        <v>0</v>
      </c>
      <c r="L20" s="153">
        <v>0</v>
      </c>
      <c r="M20" s="144">
        <f>'[3]kiem tra du lieu'!$B$11</f>
        <v>0</v>
      </c>
      <c r="N20" s="145">
        <f t="shared" si="2"/>
        <v>0</v>
      </c>
    </row>
    <row r="21" spans="1:39" s="156" customFormat="1" ht="16.5" customHeight="1">
      <c r="A21" s="155" t="s">
        <v>70</v>
      </c>
      <c r="B21" s="76" t="s">
        <v>374</v>
      </c>
      <c r="C21" s="148">
        <f t="shared" si="3"/>
        <v>2</v>
      </c>
      <c r="D21" s="153">
        <v>0</v>
      </c>
      <c r="E21" s="149">
        <f t="shared" si="4"/>
        <v>2</v>
      </c>
      <c r="F21" s="153">
        <v>0</v>
      </c>
      <c r="G21" s="153">
        <v>0</v>
      </c>
      <c r="H21" s="153">
        <v>2</v>
      </c>
      <c r="I21" s="153">
        <v>0</v>
      </c>
      <c r="J21" s="153">
        <v>0</v>
      </c>
      <c r="K21" s="153">
        <v>1</v>
      </c>
      <c r="L21" s="153">
        <v>1</v>
      </c>
      <c r="M21" s="144">
        <f>'[3]kiem tra du lieu'!$B$12</f>
        <v>2</v>
      </c>
      <c r="N21" s="145">
        <f t="shared" si="2"/>
        <v>0</v>
      </c>
      <c r="AJ21" s="156" t="s">
        <v>376</v>
      </c>
      <c r="AK21" s="156" t="s">
        <v>377</v>
      </c>
      <c r="AL21" s="156" t="s">
        <v>378</v>
      </c>
      <c r="AM21" s="71" t="s">
        <v>379</v>
      </c>
    </row>
    <row r="22" spans="1:39" s="156" customFormat="1" ht="16.5" customHeight="1">
      <c r="A22" s="155" t="s">
        <v>71</v>
      </c>
      <c r="B22" s="76" t="s">
        <v>375</v>
      </c>
      <c r="C22" s="148">
        <f t="shared" si="3"/>
        <v>1</v>
      </c>
      <c r="D22" s="153">
        <v>0</v>
      </c>
      <c r="E22" s="149">
        <f t="shared" si="4"/>
        <v>1</v>
      </c>
      <c r="F22" s="153">
        <v>1</v>
      </c>
      <c r="G22" s="153">
        <v>0</v>
      </c>
      <c r="H22" s="153">
        <v>0</v>
      </c>
      <c r="I22" s="153">
        <v>0</v>
      </c>
      <c r="J22" s="153">
        <v>0</v>
      </c>
      <c r="K22" s="153">
        <v>1</v>
      </c>
      <c r="L22" s="153">
        <v>0</v>
      </c>
      <c r="M22" s="144">
        <f>'[3]kiem tra du lieu'!$B$13</f>
        <v>1</v>
      </c>
      <c r="N22" s="145">
        <f t="shared" si="2"/>
        <v>0</v>
      </c>
      <c r="AM22" s="71" t="s">
        <v>381</v>
      </c>
    </row>
    <row r="23" spans="1:14" s="156" customFormat="1" ht="16.5" customHeight="1">
      <c r="A23" s="155" t="s">
        <v>72</v>
      </c>
      <c r="B23" s="76" t="s">
        <v>380</v>
      </c>
      <c r="C23" s="148">
        <f t="shared" si="3"/>
        <v>1</v>
      </c>
      <c r="D23" s="153">
        <v>1</v>
      </c>
      <c r="E23" s="149">
        <f t="shared" si="4"/>
        <v>0</v>
      </c>
      <c r="F23" s="153">
        <v>0</v>
      </c>
      <c r="G23" s="153">
        <v>0</v>
      </c>
      <c r="H23" s="153">
        <v>0</v>
      </c>
      <c r="I23" s="153">
        <v>0</v>
      </c>
      <c r="J23" s="153">
        <v>0</v>
      </c>
      <c r="K23" s="153">
        <v>1</v>
      </c>
      <c r="L23" s="153">
        <v>0</v>
      </c>
      <c r="M23" s="144">
        <f>'[3]kiem tra du lieu'!$B$14</f>
        <v>1</v>
      </c>
      <c r="N23" s="145">
        <f t="shared" si="2"/>
        <v>0</v>
      </c>
    </row>
    <row r="24" spans="1:36" s="156" customFormat="1" ht="16.5" customHeight="1">
      <c r="A24" s="155" t="s">
        <v>73</v>
      </c>
      <c r="B24" s="76" t="s">
        <v>382</v>
      </c>
      <c r="C24" s="148">
        <f t="shared" si="3"/>
        <v>1</v>
      </c>
      <c r="D24" s="153">
        <v>0</v>
      </c>
      <c r="E24" s="149">
        <f t="shared" si="4"/>
        <v>1</v>
      </c>
      <c r="F24" s="158">
        <v>1</v>
      </c>
      <c r="G24" s="158">
        <v>0</v>
      </c>
      <c r="H24" s="158">
        <v>0</v>
      </c>
      <c r="I24" s="158">
        <v>0</v>
      </c>
      <c r="J24" s="158">
        <v>0</v>
      </c>
      <c r="K24" s="158">
        <v>1</v>
      </c>
      <c r="L24" s="158">
        <v>0</v>
      </c>
      <c r="M24" s="144">
        <f>'[3]kiem tra du lieu'!$B$15</f>
        <v>1</v>
      </c>
      <c r="N24" s="145">
        <f t="shared" si="2"/>
        <v>0</v>
      </c>
      <c r="AJ24" s="156" t="s">
        <v>376</v>
      </c>
    </row>
    <row r="25" spans="1:36" s="156" customFormat="1" ht="16.5" customHeight="1">
      <c r="A25" s="155" t="s">
        <v>74</v>
      </c>
      <c r="B25" s="76" t="s">
        <v>383</v>
      </c>
      <c r="C25" s="148">
        <f t="shared" si="3"/>
        <v>10</v>
      </c>
      <c r="D25" s="153">
        <v>10</v>
      </c>
      <c r="E25" s="149">
        <f t="shared" si="4"/>
        <v>0</v>
      </c>
      <c r="F25" s="153">
        <v>0</v>
      </c>
      <c r="G25" s="153">
        <v>0</v>
      </c>
      <c r="H25" s="153">
        <v>0</v>
      </c>
      <c r="I25" s="153">
        <v>0</v>
      </c>
      <c r="J25" s="153">
        <v>0</v>
      </c>
      <c r="K25" s="153">
        <v>10</v>
      </c>
      <c r="L25" s="153">
        <v>0</v>
      </c>
      <c r="M25" s="144">
        <f>'[3]kiem tra du lieu'!$B$16</f>
        <v>10</v>
      </c>
      <c r="N25" s="145">
        <f t="shared" si="2"/>
        <v>0</v>
      </c>
      <c r="AJ25" s="71" t="s">
        <v>385</v>
      </c>
    </row>
    <row r="26" spans="1:44" s="78" customFormat="1" ht="16.5" customHeight="1">
      <c r="A26" s="159" t="s">
        <v>97</v>
      </c>
      <c r="B26" s="76" t="s">
        <v>384</v>
      </c>
      <c r="C26" s="148">
        <f t="shared" si="3"/>
        <v>2</v>
      </c>
      <c r="D26" s="153">
        <v>0</v>
      </c>
      <c r="E26" s="149">
        <f t="shared" si="4"/>
        <v>2</v>
      </c>
      <c r="F26" s="153">
        <v>1</v>
      </c>
      <c r="G26" s="153">
        <v>1</v>
      </c>
      <c r="H26" s="153">
        <v>0</v>
      </c>
      <c r="I26" s="153">
        <v>0</v>
      </c>
      <c r="J26" s="153">
        <v>0</v>
      </c>
      <c r="K26" s="153">
        <v>2</v>
      </c>
      <c r="L26" s="153">
        <v>0</v>
      </c>
      <c r="M26" s="144">
        <f>'[3]kiem tra du lieu'!$B$17</f>
        <v>2</v>
      </c>
      <c r="N26" s="145">
        <f t="shared" si="2"/>
        <v>0</v>
      </c>
      <c r="AR26" s="160"/>
    </row>
    <row r="27" spans="1:14" s="156" customFormat="1" ht="16.5" customHeight="1">
      <c r="A27" s="155" t="s">
        <v>98</v>
      </c>
      <c r="B27" s="76" t="s">
        <v>386</v>
      </c>
      <c r="C27" s="148">
        <f t="shared" si="3"/>
        <v>1</v>
      </c>
      <c r="D27" s="153">
        <v>1</v>
      </c>
      <c r="E27" s="149">
        <f t="shared" si="4"/>
        <v>0</v>
      </c>
      <c r="F27" s="153">
        <v>0</v>
      </c>
      <c r="G27" s="153">
        <v>0</v>
      </c>
      <c r="H27" s="153">
        <v>0</v>
      </c>
      <c r="I27" s="153">
        <v>0</v>
      </c>
      <c r="J27" s="153">
        <v>1</v>
      </c>
      <c r="K27" s="153">
        <v>0</v>
      </c>
      <c r="L27" s="153">
        <v>0</v>
      </c>
      <c r="M27" s="144">
        <f>'[3]kiem tra du lieu'!$B$18</f>
        <v>1</v>
      </c>
      <c r="N27" s="145">
        <f t="shared" si="2"/>
        <v>0</v>
      </c>
    </row>
    <row r="28" spans="1:35" ht="6" customHeight="1">
      <c r="A28" s="161"/>
      <c r="B28" s="162"/>
      <c r="C28" s="163"/>
      <c r="D28" s="163"/>
      <c r="E28" s="163"/>
      <c r="F28" s="163"/>
      <c r="G28" s="163"/>
      <c r="H28" s="163"/>
      <c r="I28" s="163"/>
      <c r="J28" s="163"/>
      <c r="K28" s="163"/>
      <c r="L28" s="163"/>
      <c r="M28" s="164"/>
      <c r="AG28" s="41" t="s">
        <v>388</v>
      </c>
      <c r="AI28" s="165">
        <f>82/88</f>
        <v>0.9318181818181818</v>
      </c>
    </row>
    <row r="29" spans="1:13" ht="16.5" customHeight="1">
      <c r="A29" s="850" t="s">
        <v>459</v>
      </c>
      <c r="B29" s="908"/>
      <c r="C29" s="908"/>
      <c r="D29" s="908"/>
      <c r="E29" s="166"/>
      <c r="F29" s="166"/>
      <c r="G29" s="166"/>
      <c r="H29" s="918" t="s">
        <v>409</v>
      </c>
      <c r="I29" s="918"/>
      <c r="J29" s="918"/>
      <c r="K29" s="918"/>
      <c r="L29" s="918"/>
      <c r="M29" s="167"/>
    </row>
    <row r="30" spans="1:12" ht="18.75">
      <c r="A30" s="908"/>
      <c r="B30" s="908"/>
      <c r="C30" s="908"/>
      <c r="D30" s="908"/>
      <c r="E30" s="166"/>
      <c r="F30" s="166"/>
      <c r="G30" s="166"/>
      <c r="H30" s="930" t="s">
        <v>410</v>
      </c>
      <c r="I30" s="930"/>
      <c r="J30" s="930"/>
      <c r="K30" s="930"/>
      <c r="L30" s="930"/>
    </row>
    <row r="31" spans="1:12" s="40" customFormat="1" ht="16.5" customHeight="1">
      <c r="A31" s="847"/>
      <c r="B31" s="847"/>
      <c r="C31" s="847"/>
      <c r="D31" s="847"/>
      <c r="E31" s="168"/>
      <c r="F31" s="168"/>
      <c r="G31" s="168"/>
      <c r="H31" s="848"/>
      <c r="I31" s="848"/>
      <c r="J31" s="848"/>
      <c r="K31" s="848"/>
      <c r="L31" s="848"/>
    </row>
    <row r="32" spans="1:12" ht="18.75">
      <c r="A32" s="97"/>
      <c r="B32" s="847" t="s">
        <v>391</v>
      </c>
      <c r="C32" s="847"/>
      <c r="D32" s="847"/>
      <c r="E32" s="168"/>
      <c r="F32" s="168"/>
      <c r="G32" s="168"/>
      <c r="H32" s="168"/>
      <c r="I32" s="909" t="s">
        <v>391</v>
      </c>
      <c r="J32" s="909"/>
      <c r="K32" s="909"/>
      <c r="L32" s="97"/>
    </row>
    <row r="33" spans="1:12" ht="9" customHeight="1">
      <c r="A33" s="169"/>
      <c r="B33" s="170"/>
      <c r="C33" s="170"/>
      <c r="D33" s="170"/>
      <c r="E33" s="170"/>
      <c r="F33" s="170"/>
      <c r="G33" s="170"/>
      <c r="H33" s="170"/>
      <c r="I33" s="170"/>
      <c r="J33" s="170"/>
      <c r="K33" s="169"/>
      <c r="L33" s="169"/>
    </row>
    <row r="34" spans="1:12" ht="18.75">
      <c r="A34" s="169"/>
      <c r="B34" s="170"/>
      <c r="C34" s="170"/>
      <c r="D34" s="170"/>
      <c r="E34" s="170"/>
      <c r="F34" s="170"/>
      <c r="G34" s="170"/>
      <c r="H34" s="170"/>
      <c r="I34" s="170"/>
      <c r="J34" s="170"/>
      <c r="K34" s="169"/>
      <c r="L34" s="169"/>
    </row>
    <row r="35" spans="1:12" ht="9" customHeight="1">
      <c r="A35" s="169"/>
      <c r="B35" s="170"/>
      <c r="C35" s="170"/>
      <c r="D35" s="170"/>
      <c r="E35" s="170"/>
      <c r="F35" s="170"/>
      <c r="G35" s="170"/>
      <c r="H35" s="170"/>
      <c r="I35" s="170"/>
      <c r="J35" s="170"/>
      <c r="K35" s="169"/>
      <c r="L35" s="169"/>
    </row>
    <row r="36" spans="1:12" ht="18.75">
      <c r="A36" s="97"/>
      <c r="B36" s="168"/>
      <c r="C36" s="168"/>
      <c r="D36" s="168"/>
      <c r="E36" s="168"/>
      <c r="F36" s="168"/>
      <c r="G36" s="168"/>
      <c r="H36" s="168"/>
      <c r="I36" s="168"/>
      <c r="J36" s="168"/>
      <c r="K36" s="97"/>
      <c r="L36" s="97"/>
    </row>
    <row r="37" spans="1:13" ht="18.75">
      <c r="A37" s="821" t="s">
        <v>344</v>
      </c>
      <c r="B37" s="821"/>
      <c r="C37" s="821"/>
      <c r="D37" s="821"/>
      <c r="E37" s="99"/>
      <c r="F37" s="99"/>
      <c r="G37" s="99"/>
      <c r="H37" s="822" t="s">
        <v>344</v>
      </c>
      <c r="I37" s="822"/>
      <c r="J37" s="822"/>
      <c r="K37" s="822"/>
      <c r="L37" s="822"/>
      <c r="M37" s="171"/>
    </row>
    <row r="38" spans="1:12" ht="22.5" customHeight="1">
      <c r="A38" s="97"/>
      <c r="B38" s="168"/>
      <c r="C38" s="168"/>
      <c r="D38" s="168"/>
      <c r="E38" s="168"/>
      <c r="F38" s="168"/>
      <c r="G38" s="168"/>
      <c r="H38" s="168"/>
      <c r="I38" s="168"/>
      <c r="J38" s="168"/>
      <c r="K38" s="97"/>
      <c r="L38" s="97"/>
    </row>
    <row r="39" spans="1:12" ht="19.5">
      <c r="A39" s="172" t="s">
        <v>47</v>
      </c>
      <c r="B39" s="168"/>
      <c r="C39" s="168"/>
      <c r="D39" s="168"/>
      <c r="E39" s="168"/>
      <c r="F39" s="168"/>
      <c r="G39" s="168"/>
      <c r="H39" s="168"/>
      <c r="I39" s="168"/>
      <c r="J39" s="168"/>
      <c r="K39" s="97"/>
      <c r="L39" s="97"/>
    </row>
    <row r="40" spans="2:12" ht="15.75" customHeight="1">
      <c r="B40" s="903" t="s">
        <v>58</v>
      </c>
      <c r="C40" s="903"/>
      <c r="D40" s="903"/>
      <c r="E40" s="903"/>
      <c r="F40" s="903"/>
      <c r="G40" s="903"/>
      <c r="H40" s="903"/>
      <c r="I40" s="903"/>
      <c r="J40" s="903"/>
      <c r="K40" s="903"/>
      <c r="L40" s="903"/>
    </row>
    <row r="41" spans="1:12" ht="16.5" customHeight="1">
      <c r="A41" s="173"/>
      <c r="B41" s="902" t="s">
        <v>60</v>
      </c>
      <c r="C41" s="902"/>
      <c r="D41" s="902"/>
      <c r="E41" s="902"/>
      <c r="F41" s="902"/>
      <c r="G41" s="902"/>
      <c r="H41" s="902"/>
      <c r="I41" s="902"/>
      <c r="J41" s="902"/>
      <c r="K41" s="902"/>
      <c r="L41" s="902"/>
    </row>
    <row r="42" ht="15.75">
      <c r="B42" s="46" t="s">
        <v>59</v>
      </c>
    </row>
  </sheetData>
  <sheetProtection/>
  <mergeCells count="38">
    <mergeCell ref="H30:L30"/>
    <mergeCell ref="H31:L31"/>
    <mergeCell ref="N6:N10"/>
    <mergeCell ref="A1:C1"/>
    <mergeCell ref="C6:C10"/>
    <mergeCell ref="E9:E10"/>
    <mergeCell ref="D6:I6"/>
    <mergeCell ref="E8:I8"/>
    <mergeCell ref="D8:D10"/>
    <mergeCell ref="F9:I9"/>
    <mergeCell ref="M6:M10"/>
    <mergeCell ref="H29:L29"/>
    <mergeCell ref="D7:I7"/>
    <mergeCell ref="J3:L3"/>
    <mergeCell ref="A6:B10"/>
    <mergeCell ref="A13:B13"/>
    <mergeCell ref="A12:B12"/>
    <mergeCell ref="J9:L9"/>
    <mergeCell ref="J6:L8"/>
    <mergeCell ref="A3:C3"/>
    <mergeCell ref="D1:I3"/>
    <mergeCell ref="J5:L5"/>
    <mergeCell ref="D4:I4"/>
    <mergeCell ref="A4:C4"/>
    <mergeCell ref="J1:L1"/>
    <mergeCell ref="J2:L2"/>
    <mergeCell ref="J4:L4"/>
    <mergeCell ref="A2:C2"/>
    <mergeCell ref="B41:L41"/>
    <mergeCell ref="B40:L40"/>
    <mergeCell ref="A14:B14"/>
    <mergeCell ref="A11:B11"/>
    <mergeCell ref="A29:D30"/>
    <mergeCell ref="H37:L37"/>
    <mergeCell ref="A37:D37"/>
    <mergeCell ref="B32:D32"/>
    <mergeCell ref="I32:K32"/>
    <mergeCell ref="A31:D31"/>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2" customWidth="1"/>
    <col min="2" max="2" width="18.25390625" style="192" customWidth="1"/>
    <col min="3" max="3" width="10.625" style="192" customWidth="1"/>
    <col min="4" max="4" width="6.875" style="192" customWidth="1"/>
    <col min="5" max="8" width="5.00390625" style="192" customWidth="1"/>
    <col min="9" max="9" width="4.75390625" style="192" customWidth="1"/>
    <col min="10" max="10" width="5.00390625" style="192" customWidth="1"/>
    <col min="11" max="11" width="5.75390625" style="192" customWidth="1"/>
    <col min="12" max="12" width="5.375" style="192" customWidth="1"/>
    <col min="13" max="13" width="5.00390625" style="192" customWidth="1"/>
    <col min="14" max="14" width="5.375" style="192" customWidth="1"/>
    <col min="15" max="15" width="5.00390625" style="192" customWidth="1"/>
    <col min="16" max="16" width="5.75390625" style="192" customWidth="1"/>
    <col min="17" max="20" width="5.00390625" style="192" customWidth="1"/>
    <col min="21" max="16384" width="8.00390625" style="192" customWidth="1"/>
  </cols>
  <sheetData>
    <row r="1" spans="1:21" ht="16.5" customHeight="1">
      <c r="A1" s="966" t="s">
        <v>222</v>
      </c>
      <c r="B1" s="966"/>
      <c r="C1" s="966"/>
      <c r="D1" s="962" t="s">
        <v>413</v>
      </c>
      <c r="E1" s="963"/>
      <c r="F1" s="963"/>
      <c r="G1" s="963"/>
      <c r="H1" s="963"/>
      <c r="I1" s="963"/>
      <c r="J1" s="963"/>
      <c r="K1" s="963"/>
      <c r="L1" s="963"/>
      <c r="M1" s="963"/>
      <c r="N1" s="963"/>
      <c r="O1" s="220"/>
      <c r="P1" s="177" t="s">
        <v>463</v>
      </c>
      <c r="Q1" s="176"/>
      <c r="R1" s="176"/>
      <c r="S1" s="176"/>
      <c r="T1" s="176"/>
      <c r="U1" s="220"/>
    </row>
    <row r="2" spans="1:21" ht="16.5" customHeight="1">
      <c r="A2" s="964" t="s">
        <v>414</v>
      </c>
      <c r="B2" s="964"/>
      <c r="C2" s="964"/>
      <c r="D2" s="963"/>
      <c r="E2" s="963"/>
      <c r="F2" s="963"/>
      <c r="G2" s="963"/>
      <c r="H2" s="963"/>
      <c r="I2" s="963"/>
      <c r="J2" s="963"/>
      <c r="K2" s="963"/>
      <c r="L2" s="963"/>
      <c r="M2" s="963"/>
      <c r="N2" s="963"/>
      <c r="O2" s="221"/>
      <c r="P2" s="955" t="s">
        <v>415</v>
      </c>
      <c r="Q2" s="955"/>
      <c r="R2" s="955"/>
      <c r="S2" s="955"/>
      <c r="T2" s="955"/>
      <c r="U2" s="221"/>
    </row>
    <row r="3" spans="1:21" ht="16.5" customHeight="1">
      <c r="A3" s="935" t="s">
        <v>416</v>
      </c>
      <c r="B3" s="935"/>
      <c r="C3" s="935"/>
      <c r="D3" s="967" t="s">
        <v>417</v>
      </c>
      <c r="E3" s="967"/>
      <c r="F3" s="967"/>
      <c r="G3" s="967"/>
      <c r="H3" s="967"/>
      <c r="I3" s="967"/>
      <c r="J3" s="967"/>
      <c r="K3" s="967"/>
      <c r="L3" s="967"/>
      <c r="M3" s="967"/>
      <c r="N3" s="967"/>
      <c r="O3" s="221"/>
      <c r="P3" s="181" t="s">
        <v>462</v>
      </c>
      <c r="Q3" s="221"/>
      <c r="R3" s="221"/>
      <c r="S3" s="221"/>
      <c r="T3" s="221"/>
      <c r="U3" s="221"/>
    </row>
    <row r="4" spans="1:21" ht="16.5" customHeight="1">
      <c r="A4" s="968" t="s">
        <v>356</v>
      </c>
      <c r="B4" s="968"/>
      <c r="C4" s="968"/>
      <c r="D4" s="944"/>
      <c r="E4" s="944"/>
      <c r="F4" s="944"/>
      <c r="G4" s="944"/>
      <c r="H4" s="944"/>
      <c r="I4" s="944"/>
      <c r="J4" s="944"/>
      <c r="K4" s="944"/>
      <c r="L4" s="944"/>
      <c r="M4" s="944"/>
      <c r="N4" s="944"/>
      <c r="O4" s="221"/>
      <c r="P4" s="180" t="s">
        <v>395</v>
      </c>
      <c r="Q4" s="221"/>
      <c r="R4" s="221"/>
      <c r="S4" s="221"/>
      <c r="T4" s="221"/>
      <c r="U4" s="221"/>
    </row>
    <row r="5" spans="12:21" ht="16.5" customHeight="1">
      <c r="L5" s="222"/>
      <c r="M5" s="222"/>
      <c r="N5" s="222"/>
      <c r="O5" s="184"/>
      <c r="P5" s="183" t="s">
        <v>418</v>
      </c>
      <c r="Q5" s="184"/>
      <c r="R5" s="184"/>
      <c r="S5" s="184"/>
      <c r="T5" s="184"/>
      <c r="U5" s="180"/>
    </row>
    <row r="6" spans="1:21" s="225" customFormat="1" ht="15.75" customHeight="1">
      <c r="A6" s="956" t="s">
        <v>68</v>
      </c>
      <c r="B6" s="957"/>
      <c r="C6" s="940" t="s">
        <v>223</v>
      </c>
      <c r="D6" s="965" t="s">
        <v>224</v>
      </c>
      <c r="E6" s="939"/>
      <c r="F6" s="939"/>
      <c r="G6" s="939"/>
      <c r="H6" s="939"/>
      <c r="I6" s="939"/>
      <c r="J6" s="939"/>
      <c r="K6" s="939"/>
      <c r="L6" s="939"/>
      <c r="M6" s="939"/>
      <c r="N6" s="939"/>
      <c r="O6" s="939"/>
      <c r="P6" s="939"/>
      <c r="Q6" s="939"/>
      <c r="R6" s="939"/>
      <c r="S6" s="939"/>
      <c r="T6" s="940" t="s">
        <v>225</v>
      </c>
      <c r="U6" s="224"/>
    </row>
    <row r="7" spans="1:20" s="226" customFormat="1" ht="12.75" customHeight="1">
      <c r="A7" s="958"/>
      <c r="B7" s="959"/>
      <c r="C7" s="940"/>
      <c r="D7" s="941" t="s">
        <v>220</v>
      </c>
      <c r="E7" s="939" t="s">
        <v>7</v>
      </c>
      <c r="F7" s="939"/>
      <c r="G7" s="939"/>
      <c r="H7" s="939"/>
      <c r="I7" s="939"/>
      <c r="J7" s="939"/>
      <c r="K7" s="939"/>
      <c r="L7" s="939"/>
      <c r="M7" s="939"/>
      <c r="N7" s="939"/>
      <c r="O7" s="939"/>
      <c r="P7" s="939"/>
      <c r="Q7" s="939"/>
      <c r="R7" s="939"/>
      <c r="S7" s="939"/>
      <c r="T7" s="940"/>
    </row>
    <row r="8" spans="1:21" s="226" customFormat="1" ht="43.5" customHeight="1">
      <c r="A8" s="958"/>
      <c r="B8" s="959"/>
      <c r="C8" s="940"/>
      <c r="D8" s="942"/>
      <c r="E8" s="972" t="s">
        <v>226</v>
      </c>
      <c r="F8" s="940"/>
      <c r="G8" s="940"/>
      <c r="H8" s="940" t="s">
        <v>227</v>
      </c>
      <c r="I8" s="940"/>
      <c r="J8" s="940"/>
      <c r="K8" s="940" t="s">
        <v>228</v>
      </c>
      <c r="L8" s="940"/>
      <c r="M8" s="940" t="s">
        <v>229</v>
      </c>
      <c r="N8" s="940"/>
      <c r="O8" s="940"/>
      <c r="P8" s="940" t="s">
        <v>230</v>
      </c>
      <c r="Q8" s="940" t="s">
        <v>231</v>
      </c>
      <c r="R8" s="940" t="s">
        <v>232</v>
      </c>
      <c r="S8" s="969" t="s">
        <v>233</v>
      </c>
      <c r="T8" s="940"/>
      <c r="U8" s="932" t="s">
        <v>419</v>
      </c>
    </row>
    <row r="9" spans="1:21" s="226" customFormat="1" ht="44.25" customHeight="1">
      <c r="A9" s="960"/>
      <c r="B9" s="961"/>
      <c r="C9" s="940"/>
      <c r="D9" s="943"/>
      <c r="E9" s="227" t="s">
        <v>234</v>
      </c>
      <c r="F9" s="223" t="s">
        <v>235</v>
      </c>
      <c r="G9" s="223" t="s">
        <v>420</v>
      </c>
      <c r="H9" s="223" t="s">
        <v>236</v>
      </c>
      <c r="I9" s="223" t="s">
        <v>237</v>
      </c>
      <c r="J9" s="223" t="s">
        <v>238</v>
      </c>
      <c r="K9" s="223" t="s">
        <v>235</v>
      </c>
      <c r="L9" s="223" t="s">
        <v>239</v>
      </c>
      <c r="M9" s="223" t="s">
        <v>240</v>
      </c>
      <c r="N9" s="223" t="s">
        <v>241</v>
      </c>
      <c r="O9" s="223" t="s">
        <v>421</v>
      </c>
      <c r="P9" s="940"/>
      <c r="Q9" s="940"/>
      <c r="R9" s="940"/>
      <c r="S9" s="969"/>
      <c r="T9" s="940"/>
      <c r="U9" s="933"/>
    </row>
    <row r="10" spans="1:21" s="230" customFormat="1" ht="15.75" customHeight="1">
      <c r="A10" s="936" t="s">
        <v>6</v>
      </c>
      <c r="B10" s="937"/>
      <c r="C10" s="228">
        <v>1</v>
      </c>
      <c r="D10" s="228">
        <v>2</v>
      </c>
      <c r="E10" s="229">
        <v>3</v>
      </c>
      <c r="F10" s="229">
        <v>4</v>
      </c>
      <c r="G10" s="229">
        <v>5</v>
      </c>
      <c r="H10" s="229">
        <v>6</v>
      </c>
      <c r="I10" s="229">
        <v>7</v>
      </c>
      <c r="J10" s="229">
        <v>8</v>
      </c>
      <c r="K10" s="229">
        <v>9</v>
      </c>
      <c r="L10" s="229">
        <v>10</v>
      </c>
      <c r="M10" s="229">
        <v>11</v>
      </c>
      <c r="N10" s="229">
        <v>12</v>
      </c>
      <c r="O10" s="229">
        <v>13</v>
      </c>
      <c r="P10" s="229">
        <v>14</v>
      </c>
      <c r="Q10" s="229">
        <v>15</v>
      </c>
      <c r="R10" s="229">
        <v>16</v>
      </c>
      <c r="S10" s="229">
        <v>17</v>
      </c>
      <c r="T10" s="229">
        <v>18</v>
      </c>
      <c r="U10" s="933"/>
    </row>
    <row r="11" spans="1:21" s="230" customFormat="1" ht="15.75" customHeight="1">
      <c r="A11" s="970" t="s">
        <v>399</v>
      </c>
      <c r="B11" s="971"/>
      <c r="C11" s="231">
        <f aca="true" t="shared" si="0" ref="C11:T11">C13-C12</f>
        <v>-2</v>
      </c>
      <c r="D11" s="231">
        <f t="shared" si="0"/>
        <v>0</v>
      </c>
      <c r="E11" s="231">
        <f t="shared" si="0"/>
        <v>0</v>
      </c>
      <c r="F11" s="231">
        <f t="shared" si="0"/>
        <v>8</v>
      </c>
      <c r="G11" s="231">
        <f t="shared" si="0"/>
        <v>-4</v>
      </c>
      <c r="H11" s="231">
        <f t="shared" si="0"/>
        <v>0</v>
      </c>
      <c r="I11" s="231">
        <f t="shared" si="0"/>
        <v>0</v>
      </c>
      <c r="J11" s="231">
        <f t="shared" si="0"/>
        <v>0</v>
      </c>
      <c r="K11" s="231">
        <f t="shared" si="0"/>
        <v>0</v>
      </c>
      <c r="L11" s="231">
        <f t="shared" si="0"/>
        <v>-3</v>
      </c>
      <c r="M11" s="231">
        <f t="shared" si="0"/>
        <v>0</v>
      </c>
      <c r="N11" s="231">
        <f t="shared" si="0"/>
        <v>1</v>
      </c>
      <c r="O11" s="231">
        <f t="shared" si="0"/>
        <v>-1</v>
      </c>
      <c r="P11" s="231">
        <f t="shared" si="0"/>
        <v>0</v>
      </c>
      <c r="Q11" s="231">
        <f t="shared" si="0"/>
        <v>0</v>
      </c>
      <c r="R11" s="231">
        <f t="shared" si="0"/>
        <v>0</v>
      </c>
      <c r="S11" s="231">
        <f t="shared" si="0"/>
        <v>-1</v>
      </c>
      <c r="T11" s="231">
        <f t="shared" si="0"/>
        <v>-2</v>
      </c>
      <c r="U11" s="934"/>
    </row>
    <row r="12" spans="1:21" s="230" customFormat="1" ht="15.75" customHeight="1">
      <c r="A12" s="946" t="s">
        <v>400</v>
      </c>
      <c r="B12" s="947"/>
      <c r="C12" s="232">
        <v>125</v>
      </c>
      <c r="D12" s="232">
        <v>122</v>
      </c>
      <c r="E12" s="232">
        <v>0</v>
      </c>
      <c r="F12" s="232">
        <v>3</v>
      </c>
      <c r="G12" s="232">
        <v>43</v>
      </c>
      <c r="H12" s="232">
        <v>0</v>
      </c>
      <c r="I12" s="232">
        <v>0</v>
      </c>
      <c r="J12" s="232">
        <v>8</v>
      </c>
      <c r="K12" s="232">
        <v>4</v>
      </c>
      <c r="L12" s="232">
        <v>10</v>
      </c>
      <c r="M12" s="232">
        <v>0</v>
      </c>
      <c r="N12" s="232">
        <v>0</v>
      </c>
      <c r="O12" s="232">
        <v>20</v>
      </c>
      <c r="P12" s="232">
        <v>2</v>
      </c>
      <c r="Q12" s="232">
        <v>16</v>
      </c>
      <c r="R12" s="232">
        <v>0</v>
      </c>
      <c r="S12" s="232">
        <v>16</v>
      </c>
      <c r="T12" s="232">
        <v>3</v>
      </c>
      <c r="U12" s="233">
        <f>D12-'Báo cáo chất lượng CB Mẫu 14'!C14</f>
        <v>0</v>
      </c>
    </row>
    <row r="13" spans="1:21" s="230" customFormat="1" ht="15.75" customHeight="1">
      <c r="A13" s="952" t="s">
        <v>37</v>
      </c>
      <c r="B13" s="953"/>
      <c r="C13" s="234">
        <f aca="true" t="shared" si="1" ref="C13:T13">C14+C15</f>
        <v>123</v>
      </c>
      <c r="D13" s="234">
        <f t="shared" si="1"/>
        <v>122</v>
      </c>
      <c r="E13" s="234">
        <f t="shared" si="1"/>
        <v>0</v>
      </c>
      <c r="F13" s="234">
        <f t="shared" si="1"/>
        <v>11</v>
      </c>
      <c r="G13" s="234">
        <f t="shared" si="1"/>
        <v>39</v>
      </c>
      <c r="H13" s="234">
        <f t="shared" si="1"/>
        <v>0</v>
      </c>
      <c r="I13" s="234">
        <f t="shared" si="1"/>
        <v>0</v>
      </c>
      <c r="J13" s="234">
        <f t="shared" si="1"/>
        <v>8</v>
      </c>
      <c r="K13" s="234">
        <f t="shared" si="1"/>
        <v>4</v>
      </c>
      <c r="L13" s="234">
        <f t="shared" si="1"/>
        <v>7</v>
      </c>
      <c r="M13" s="234">
        <f t="shared" si="1"/>
        <v>0</v>
      </c>
      <c r="N13" s="234">
        <f t="shared" si="1"/>
        <v>1</v>
      </c>
      <c r="O13" s="234">
        <f t="shared" si="1"/>
        <v>19</v>
      </c>
      <c r="P13" s="234">
        <f t="shared" si="1"/>
        <v>2</v>
      </c>
      <c r="Q13" s="234">
        <f t="shared" si="1"/>
        <v>16</v>
      </c>
      <c r="R13" s="234">
        <f t="shared" si="1"/>
        <v>0</v>
      </c>
      <c r="S13" s="234">
        <f t="shared" si="1"/>
        <v>15</v>
      </c>
      <c r="T13" s="234">
        <f t="shared" si="1"/>
        <v>1</v>
      </c>
      <c r="U13" s="233">
        <f>D13-'Báo cáo chất lượng CB Mẫu 14'!C14</f>
        <v>0</v>
      </c>
    </row>
    <row r="14" spans="1:21" s="230" customFormat="1" ht="15.75" customHeight="1">
      <c r="A14" s="235" t="s">
        <v>0</v>
      </c>
      <c r="B14" s="187" t="s">
        <v>94</v>
      </c>
      <c r="C14" s="234">
        <f aca="true" t="shared" si="2" ref="C14:C26">D14+T14</f>
        <v>25</v>
      </c>
      <c r="D14" s="234">
        <f aca="true" t="shared" si="3" ref="D14:D26">SUM(E14:S14)</f>
        <v>25</v>
      </c>
      <c r="E14" s="236"/>
      <c r="F14" s="236">
        <v>4</v>
      </c>
      <c r="G14" s="236">
        <v>5</v>
      </c>
      <c r="H14" s="236"/>
      <c r="I14" s="236"/>
      <c r="J14" s="236">
        <v>2</v>
      </c>
      <c r="K14" s="236"/>
      <c r="L14" s="236">
        <v>3</v>
      </c>
      <c r="M14" s="236"/>
      <c r="N14" s="236">
        <v>1</v>
      </c>
      <c r="O14" s="236">
        <v>5</v>
      </c>
      <c r="P14" s="236"/>
      <c r="Q14" s="236">
        <v>2</v>
      </c>
      <c r="R14" s="236"/>
      <c r="S14" s="236">
        <v>3</v>
      </c>
      <c r="T14" s="236">
        <v>0</v>
      </c>
      <c r="U14" s="233">
        <f>D14-'Báo cáo chất lượng CB Mẫu 14'!C15</f>
        <v>0</v>
      </c>
    </row>
    <row r="15" spans="1:21" s="230" customFormat="1" ht="15.75" customHeight="1">
      <c r="A15" s="237" t="s">
        <v>1</v>
      </c>
      <c r="B15" s="187" t="s">
        <v>19</v>
      </c>
      <c r="C15" s="234">
        <f t="shared" si="2"/>
        <v>98</v>
      </c>
      <c r="D15" s="234">
        <f t="shared" si="3"/>
        <v>97</v>
      </c>
      <c r="E15" s="234">
        <f aca="true" t="shared" si="4" ref="E15:T15">SUM(E16:E26)</f>
        <v>0</v>
      </c>
      <c r="F15" s="234">
        <f t="shared" si="4"/>
        <v>7</v>
      </c>
      <c r="G15" s="234">
        <f t="shared" si="4"/>
        <v>34</v>
      </c>
      <c r="H15" s="234">
        <f t="shared" si="4"/>
        <v>0</v>
      </c>
      <c r="I15" s="234">
        <f t="shared" si="4"/>
        <v>0</v>
      </c>
      <c r="J15" s="234">
        <f t="shared" si="4"/>
        <v>6</v>
      </c>
      <c r="K15" s="234">
        <f t="shared" si="4"/>
        <v>4</v>
      </c>
      <c r="L15" s="234">
        <f t="shared" si="4"/>
        <v>4</v>
      </c>
      <c r="M15" s="234">
        <f t="shared" si="4"/>
        <v>0</v>
      </c>
      <c r="N15" s="234">
        <f t="shared" si="4"/>
        <v>0</v>
      </c>
      <c r="O15" s="234">
        <f t="shared" si="4"/>
        <v>14</v>
      </c>
      <c r="P15" s="234">
        <f t="shared" si="4"/>
        <v>2</v>
      </c>
      <c r="Q15" s="234">
        <f t="shared" si="4"/>
        <v>14</v>
      </c>
      <c r="R15" s="234">
        <f t="shared" si="4"/>
        <v>0</v>
      </c>
      <c r="S15" s="234">
        <f t="shared" si="4"/>
        <v>12</v>
      </c>
      <c r="T15" s="234">
        <f t="shared" si="4"/>
        <v>1</v>
      </c>
      <c r="U15" s="233">
        <f>D15-'Báo cáo chất lượng CB Mẫu 14'!C16</f>
        <v>0</v>
      </c>
    </row>
    <row r="16" spans="1:21" s="230" customFormat="1" ht="15.75" customHeight="1">
      <c r="A16" s="238" t="s">
        <v>51</v>
      </c>
      <c r="B16" s="76" t="s">
        <v>369</v>
      </c>
      <c r="C16" s="234">
        <f t="shared" si="2"/>
        <v>9</v>
      </c>
      <c r="D16" s="234">
        <f t="shared" si="3"/>
        <v>8</v>
      </c>
      <c r="E16" s="239"/>
      <c r="F16" s="239"/>
      <c r="G16" s="239">
        <v>5</v>
      </c>
      <c r="H16" s="239"/>
      <c r="I16" s="239"/>
      <c r="J16" s="239"/>
      <c r="K16" s="239"/>
      <c r="L16" s="239"/>
      <c r="M16" s="239"/>
      <c r="N16" s="239"/>
      <c r="O16" s="239">
        <v>1</v>
      </c>
      <c r="P16" s="239"/>
      <c r="Q16" s="239">
        <v>1</v>
      </c>
      <c r="R16" s="239"/>
      <c r="S16" s="239">
        <v>1</v>
      </c>
      <c r="T16" s="239">
        <v>1</v>
      </c>
      <c r="U16" s="233">
        <f>D16-'Báo cáo chất lượng CB Mẫu 14'!C17</f>
        <v>0</v>
      </c>
    </row>
    <row r="17" spans="1:21" s="230" customFormat="1" ht="15.75" customHeight="1">
      <c r="A17" s="238" t="s">
        <v>52</v>
      </c>
      <c r="B17" s="76" t="s">
        <v>401</v>
      </c>
      <c r="C17" s="234">
        <f t="shared" si="2"/>
        <v>7</v>
      </c>
      <c r="D17" s="234">
        <f t="shared" si="3"/>
        <v>7</v>
      </c>
      <c r="E17" s="239"/>
      <c r="F17" s="239"/>
      <c r="G17" s="239">
        <v>3</v>
      </c>
      <c r="H17" s="239"/>
      <c r="I17" s="239"/>
      <c r="J17" s="239">
        <v>1</v>
      </c>
      <c r="K17" s="239"/>
      <c r="L17" s="239"/>
      <c r="M17" s="239"/>
      <c r="N17" s="239"/>
      <c r="O17" s="239">
        <v>1</v>
      </c>
      <c r="P17" s="239"/>
      <c r="Q17" s="239">
        <v>1</v>
      </c>
      <c r="R17" s="239"/>
      <c r="S17" s="239">
        <v>1</v>
      </c>
      <c r="T17" s="239">
        <v>0</v>
      </c>
      <c r="U17" s="233">
        <f>D17-'Báo cáo chất lượng CB Mẫu 14'!C18</f>
        <v>0</v>
      </c>
    </row>
    <row r="18" spans="1:21" s="230" customFormat="1" ht="15.75" customHeight="1">
      <c r="A18" s="238" t="s">
        <v>57</v>
      </c>
      <c r="B18" s="76" t="s">
        <v>372</v>
      </c>
      <c r="C18" s="234">
        <f t="shared" si="2"/>
        <v>14</v>
      </c>
      <c r="D18" s="234">
        <f t="shared" si="3"/>
        <v>14</v>
      </c>
      <c r="E18" s="239"/>
      <c r="F18" s="239"/>
      <c r="G18" s="239">
        <v>8</v>
      </c>
      <c r="H18" s="239"/>
      <c r="I18" s="239"/>
      <c r="J18" s="239">
        <v>1</v>
      </c>
      <c r="K18" s="239"/>
      <c r="L18" s="239">
        <v>1</v>
      </c>
      <c r="M18" s="239"/>
      <c r="N18" s="239"/>
      <c r="O18" s="239">
        <v>1</v>
      </c>
      <c r="P18" s="239"/>
      <c r="Q18" s="239">
        <v>2</v>
      </c>
      <c r="R18" s="239"/>
      <c r="S18" s="239">
        <v>1</v>
      </c>
      <c r="T18" s="239">
        <v>0</v>
      </c>
      <c r="U18" s="233">
        <f>D18-'Báo cáo chất lượng CB Mẫu 14'!C19</f>
        <v>0</v>
      </c>
    </row>
    <row r="19" spans="1:21" s="230" customFormat="1" ht="15.75" customHeight="1">
      <c r="A19" s="238" t="s">
        <v>69</v>
      </c>
      <c r="B19" s="76" t="s">
        <v>373</v>
      </c>
      <c r="C19" s="234">
        <f t="shared" si="2"/>
        <v>7</v>
      </c>
      <c r="D19" s="234">
        <f t="shared" si="3"/>
        <v>7</v>
      </c>
      <c r="E19" s="239"/>
      <c r="F19" s="239"/>
      <c r="G19" s="239">
        <v>2</v>
      </c>
      <c r="H19" s="239"/>
      <c r="I19" s="239"/>
      <c r="J19" s="239"/>
      <c r="K19" s="239">
        <v>1</v>
      </c>
      <c r="L19" s="239"/>
      <c r="M19" s="239"/>
      <c r="N19" s="239"/>
      <c r="O19" s="239">
        <v>1</v>
      </c>
      <c r="P19" s="239"/>
      <c r="Q19" s="239">
        <v>2</v>
      </c>
      <c r="R19" s="239"/>
      <c r="S19" s="239">
        <v>1</v>
      </c>
      <c r="T19" s="239">
        <v>0</v>
      </c>
      <c r="U19" s="233">
        <f>D19-'Báo cáo chất lượng CB Mẫu 14'!C20</f>
        <v>0</v>
      </c>
    </row>
    <row r="20" spans="1:21" s="230" customFormat="1" ht="17.25" customHeight="1">
      <c r="A20" s="238" t="s">
        <v>70</v>
      </c>
      <c r="B20" s="76" t="s">
        <v>374</v>
      </c>
      <c r="C20" s="234">
        <f t="shared" si="2"/>
        <v>8</v>
      </c>
      <c r="D20" s="234">
        <f t="shared" si="3"/>
        <v>8</v>
      </c>
      <c r="E20" s="239"/>
      <c r="F20" s="239">
        <v>1</v>
      </c>
      <c r="G20" s="239">
        <v>2</v>
      </c>
      <c r="H20" s="239"/>
      <c r="I20" s="239"/>
      <c r="J20" s="239"/>
      <c r="K20" s="239">
        <v>1</v>
      </c>
      <c r="L20" s="239">
        <v>1</v>
      </c>
      <c r="M20" s="239"/>
      <c r="N20" s="239"/>
      <c r="O20" s="239">
        <v>1</v>
      </c>
      <c r="P20" s="239"/>
      <c r="Q20" s="239">
        <v>1</v>
      </c>
      <c r="R20" s="239"/>
      <c r="S20" s="239">
        <v>1</v>
      </c>
      <c r="T20" s="239">
        <v>0</v>
      </c>
      <c r="U20" s="233">
        <f>D20-'Báo cáo chất lượng CB Mẫu 14'!C21</f>
        <v>0</v>
      </c>
    </row>
    <row r="21" spans="1:21" s="230" customFormat="1" ht="15.75" customHeight="1">
      <c r="A21" s="238" t="s">
        <v>71</v>
      </c>
      <c r="B21" s="76" t="s">
        <v>375</v>
      </c>
      <c r="C21" s="234">
        <f t="shared" si="2"/>
        <v>10</v>
      </c>
      <c r="D21" s="234">
        <f t="shared" si="3"/>
        <v>10</v>
      </c>
      <c r="E21" s="239"/>
      <c r="F21" s="239">
        <v>1</v>
      </c>
      <c r="G21" s="239">
        <v>2</v>
      </c>
      <c r="H21" s="239"/>
      <c r="I21" s="239"/>
      <c r="J21" s="239"/>
      <c r="K21" s="239">
        <v>1</v>
      </c>
      <c r="L21" s="239"/>
      <c r="M21" s="239"/>
      <c r="N21" s="239"/>
      <c r="O21" s="239">
        <v>4</v>
      </c>
      <c r="P21" s="239"/>
      <c r="Q21" s="239">
        <v>1</v>
      </c>
      <c r="R21" s="239"/>
      <c r="S21" s="239">
        <v>1</v>
      </c>
      <c r="T21" s="239">
        <v>0</v>
      </c>
      <c r="U21" s="233">
        <f>D21-'Báo cáo chất lượng CB Mẫu 14'!C22</f>
        <v>0</v>
      </c>
    </row>
    <row r="22" spans="1:21" s="230" customFormat="1" ht="15.75" customHeight="1">
      <c r="A22" s="238" t="s">
        <v>72</v>
      </c>
      <c r="B22" s="76" t="s">
        <v>380</v>
      </c>
      <c r="C22" s="234">
        <f t="shared" si="2"/>
        <v>7</v>
      </c>
      <c r="D22" s="234">
        <f t="shared" si="3"/>
        <v>7</v>
      </c>
      <c r="E22" s="239"/>
      <c r="F22" s="239">
        <v>1</v>
      </c>
      <c r="G22" s="239">
        <v>1</v>
      </c>
      <c r="H22" s="239"/>
      <c r="I22" s="239"/>
      <c r="J22" s="239"/>
      <c r="K22" s="239"/>
      <c r="L22" s="239"/>
      <c r="M22" s="239"/>
      <c r="N22" s="239"/>
      <c r="O22" s="239">
        <v>2</v>
      </c>
      <c r="P22" s="239"/>
      <c r="Q22" s="239">
        <v>1</v>
      </c>
      <c r="R22" s="239"/>
      <c r="S22" s="239">
        <v>2</v>
      </c>
      <c r="T22" s="239">
        <v>0</v>
      </c>
      <c r="U22" s="233">
        <f>D22-'Báo cáo chất lượng CB Mẫu 14'!C23</f>
        <v>0</v>
      </c>
    </row>
    <row r="23" spans="1:21" s="230" customFormat="1" ht="15.75" customHeight="1">
      <c r="A23" s="238" t="s">
        <v>73</v>
      </c>
      <c r="B23" s="76" t="s">
        <v>382</v>
      </c>
      <c r="C23" s="234">
        <f t="shared" si="2"/>
        <v>9</v>
      </c>
      <c r="D23" s="234">
        <f t="shared" si="3"/>
        <v>9</v>
      </c>
      <c r="E23" s="239"/>
      <c r="F23" s="239">
        <v>1</v>
      </c>
      <c r="G23" s="239">
        <v>1</v>
      </c>
      <c r="H23" s="239"/>
      <c r="I23" s="239"/>
      <c r="J23" s="239">
        <v>1</v>
      </c>
      <c r="K23" s="239">
        <v>1</v>
      </c>
      <c r="L23" s="239">
        <v>1</v>
      </c>
      <c r="M23" s="239"/>
      <c r="N23" s="239"/>
      <c r="O23" s="239">
        <v>1</v>
      </c>
      <c r="P23" s="239">
        <v>1</v>
      </c>
      <c r="Q23" s="239">
        <v>1</v>
      </c>
      <c r="R23" s="239"/>
      <c r="S23" s="239">
        <v>1</v>
      </c>
      <c r="T23" s="239">
        <v>0</v>
      </c>
      <c r="U23" s="233">
        <f>D23-'Báo cáo chất lượng CB Mẫu 14'!C24</f>
        <v>0</v>
      </c>
    </row>
    <row r="24" spans="1:21" s="230" customFormat="1" ht="15.75" customHeight="1">
      <c r="A24" s="238" t="s">
        <v>74</v>
      </c>
      <c r="B24" s="76" t="s">
        <v>383</v>
      </c>
      <c r="C24" s="234">
        <f t="shared" si="2"/>
        <v>11</v>
      </c>
      <c r="D24" s="234">
        <f t="shared" si="3"/>
        <v>11</v>
      </c>
      <c r="E24" s="239"/>
      <c r="F24" s="239">
        <v>1</v>
      </c>
      <c r="G24" s="239">
        <v>3</v>
      </c>
      <c r="H24" s="239"/>
      <c r="I24" s="239"/>
      <c r="J24" s="239">
        <v>1</v>
      </c>
      <c r="K24" s="239"/>
      <c r="L24" s="239">
        <v>1</v>
      </c>
      <c r="M24" s="239"/>
      <c r="N24" s="239"/>
      <c r="O24" s="239">
        <v>1</v>
      </c>
      <c r="P24" s="239">
        <v>1</v>
      </c>
      <c r="Q24" s="239">
        <v>2</v>
      </c>
      <c r="R24" s="239"/>
      <c r="S24" s="239">
        <v>1</v>
      </c>
      <c r="T24" s="239">
        <v>0</v>
      </c>
      <c r="U24" s="233">
        <f>D24-'Báo cáo chất lượng CB Mẫu 14'!C25</f>
        <v>0</v>
      </c>
    </row>
    <row r="25" spans="1:21" s="230" customFormat="1" ht="15.75" customHeight="1">
      <c r="A25" s="238" t="s">
        <v>97</v>
      </c>
      <c r="B25" s="76" t="s">
        <v>384</v>
      </c>
      <c r="C25" s="234">
        <f t="shared" si="2"/>
        <v>8</v>
      </c>
      <c r="D25" s="234">
        <f t="shared" si="3"/>
        <v>8</v>
      </c>
      <c r="E25" s="239"/>
      <c r="F25" s="239">
        <v>1</v>
      </c>
      <c r="G25" s="239">
        <v>3</v>
      </c>
      <c r="H25" s="239"/>
      <c r="I25" s="239"/>
      <c r="J25" s="239">
        <v>1</v>
      </c>
      <c r="K25" s="239"/>
      <c r="L25" s="239"/>
      <c r="M25" s="239"/>
      <c r="N25" s="239"/>
      <c r="O25" s="239">
        <v>1</v>
      </c>
      <c r="P25" s="239"/>
      <c r="Q25" s="239">
        <v>1</v>
      </c>
      <c r="R25" s="239"/>
      <c r="S25" s="239">
        <v>1</v>
      </c>
      <c r="T25" s="239">
        <v>0</v>
      </c>
      <c r="U25" s="233">
        <f>D25-'Báo cáo chất lượng CB Mẫu 14'!C26</f>
        <v>0</v>
      </c>
    </row>
    <row r="26" spans="1:21" s="230" customFormat="1" ht="15.75" customHeight="1">
      <c r="A26" s="238" t="s">
        <v>98</v>
      </c>
      <c r="B26" s="76" t="s">
        <v>386</v>
      </c>
      <c r="C26" s="234">
        <f t="shared" si="2"/>
        <v>8</v>
      </c>
      <c r="D26" s="234">
        <f t="shared" si="3"/>
        <v>8</v>
      </c>
      <c r="E26" s="239"/>
      <c r="F26" s="239">
        <v>1</v>
      </c>
      <c r="G26" s="239">
        <v>4</v>
      </c>
      <c r="H26" s="239"/>
      <c r="I26" s="239"/>
      <c r="J26" s="239">
        <v>1</v>
      </c>
      <c r="K26" s="239"/>
      <c r="L26" s="239"/>
      <c r="M26" s="239"/>
      <c r="N26" s="239"/>
      <c r="O26" s="239"/>
      <c r="P26" s="239"/>
      <c r="Q26" s="239">
        <v>1</v>
      </c>
      <c r="R26" s="239"/>
      <c r="S26" s="239">
        <v>1</v>
      </c>
      <c r="T26" s="239">
        <v>0</v>
      </c>
      <c r="U26" s="233">
        <f>D26-'Báo cáo chất lượng CB Mẫu 14'!C27</f>
        <v>0</v>
      </c>
    </row>
    <row r="27" ht="6" customHeight="1"/>
    <row r="28" spans="1:20" s="241" customFormat="1" ht="15.75" customHeight="1">
      <c r="A28" s="240"/>
      <c r="B28" s="938" t="s">
        <v>387</v>
      </c>
      <c r="C28" s="938"/>
      <c r="D28" s="938"/>
      <c r="E28" s="938"/>
      <c r="F28" s="189"/>
      <c r="G28" s="189"/>
      <c r="H28" s="189"/>
      <c r="I28" s="189"/>
      <c r="J28" s="189"/>
      <c r="K28" s="189" t="s">
        <v>242</v>
      </c>
      <c r="L28" s="190"/>
      <c r="M28" s="945" t="s">
        <v>422</v>
      </c>
      <c r="N28" s="945"/>
      <c r="O28" s="945"/>
      <c r="P28" s="945"/>
      <c r="Q28" s="945"/>
      <c r="R28" s="945"/>
      <c r="S28" s="945"/>
      <c r="T28" s="945"/>
    </row>
    <row r="29" spans="1:20" s="241" customFormat="1" ht="18.75" customHeight="1">
      <c r="A29" s="240"/>
      <c r="B29" s="951" t="s">
        <v>243</v>
      </c>
      <c r="C29" s="951"/>
      <c r="D29" s="951"/>
      <c r="E29" s="242"/>
      <c r="F29" s="191"/>
      <c r="G29" s="191"/>
      <c r="H29" s="191"/>
      <c r="I29" s="191"/>
      <c r="J29" s="191"/>
      <c r="K29" s="191"/>
      <c r="L29" s="190"/>
      <c r="M29" s="954" t="s">
        <v>411</v>
      </c>
      <c r="N29" s="954"/>
      <c r="O29" s="954"/>
      <c r="P29" s="954"/>
      <c r="Q29" s="954"/>
      <c r="R29" s="954"/>
      <c r="S29" s="954"/>
      <c r="T29" s="954"/>
    </row>
    <row r="30" spans="1:20" s="241" customFormat="1" ht="18.75">
      <c r="A30" s="192"/>
      <c r="B30" s="948"/>
      <c r="C30" s="948"/>
      <c r="D30" s="948"/>
      <c r="E30" s="194"/>
      <c r="F30" s="194"/>
      <c r="G30" s="194"/>
      <c r="H30" s="194"/>
      <c r="I30" s="194"/>
      <c r="J30" s="194"/>
      <c r="K30" s="194"/>
      <c r="L30" s="194"/>
      <c r="M30" s="949"/>
      <c r="N30" s="949"/>
      <c r="O30" s="949"/>
      <c r="P30" s="949"/>
      <c r="Q30" s="949"/>
      <c r="R30" s="949"/>
      <c r="S30" s="949"/>
      <c r="T30" s="949"/>
    </row>
    <row r="31" spans="1:20" s="241" customFormat="1" ht="18.75">
      <c r="A31" s="192"/>
      <c r="B31" s="194"/>
      <c r="C31" s="194"/>
      <c r="D31" s="194"/>
      <c r="E31" s="194"/>
      <c r="F31" s="194"/>
      <c r="G31" s="194"/>
      <c r="H31" s="194"/>
      <c r="I31" s="194"/>
      <c r="J31" s="194"/>
      <c r="K31" s="194"/>
      <c r="L31" s="194"/>
      <c r="M31" s="194"/>
      <c r="N31" s="194"/>
      <c r="O31" s="194"/>
      <c r="P31" s="194"/>
      <c r="Q31" s="190"/>
      <c r="R31" s="190"/>
      <c r="S31" s="190"/>
      <c r="T31" s="190"/>
    </row>
    <row r="32" spans="2:20" ht="13.5" customHeight="1" hidden="1">
      <c r="B32" s="194"/>
      <c r="C32" s="194"/>
      <c r="D32" s="194"/>
      <c r="E32" s="194"/>
      <c r="F32" s="194"/>
      <c r="G32" s="194"/>
      <c r="H32" s="194"/>
      <c r="I32" s="194"/>
      <c r="J32" s="194"/>
      <c r="K32" s="194"/>
      <c r="L32" s="194"/>
      <c r="M32" s="194"/>
      <c r="N32" s="194"/>
      <c r="O32" s="194"/>
      <c r="P32" s="194"/>
      <c r="Q32" s="194"/>
      <c r="R32" s="194"/>
      <c r="S32" s="194"/>
      <c r="T32" s="194"/>
    </row>
    <row r="33" spans="1:20" ht="18.75" hidden="1">
      <c r="A33" s="243" t="s">
        <v>245</v>
      </c>
      <c r="B33" s="194"/>
      <c r="C33" s="194"/>
      <c r="D33" s="194"/>
      <c r="E33" s="194"/>
      <c r="F33" s="194"/>
      <c r="G33" s="194"/>
      <c r="H33" s="194"/>
      <c r="I33" s="194"/>
      <c r="J33" s="194"/>
      <c r="K33" s="194"/>
      <c r="L33" s="194"/>
      <c r="M33" s="194"/>
      <c r="N33" s="194"/>
      <c r="O33" s="194"/>
      <c r="P33" s="194"/>
      <c r="Q33" s="194"/>
      <c r="R33" s="194"/>
      <c r="S33" s="194"/>
      <c r="T33" s="194"/>
    </row>
    <row r="34" spans="2:20" ht="18.75" hidden="1">
      <c r="B34" s="244" t="s">
        <v>246</v>
      </c>
      <c r="C34" s="194"/>
      <c r="D34" s="194"/>
      <c r="E34" s="194"/>
      <c r="F34" s="194"/>
      <c r="G34" s="194"/>
      <c r="H34" s="194"/>
      <c r="I34" s="194"/>
      <c r="J34" s="194"/>
      <c r="K34" s="194"/>
      <c r="L34" s="194"/>
      <c r="M34" s="194"/>
      <c r="N34" s="194"/>
      <c r="O34" s="194"/>
      <c r="P34" s="194"/>
      <c r="Q34" s="194"/>
      <c r="R34" s="194"/>
      <c r="S34" s="194"/>
      <c r="T34" s="194"/>
    </row>
    <row r="35" spans="2:20" ht="18.75" hidden="1">
      <c r="B35" s="244" t="s">
        <v>247</v>
      </c>
      <c r="C35" s="194"/>
      <c r="D35" s="194"/>
      <c r="E35" s="194"/>
      <c r="F35" s="194"/>
      <c r="G35" s="194"/>
      <c r="H35" s="194"/>
      <c r="I35" s="194"/>
      <c r="J35" s="194"/>
      <c r="K35" s="194"/>
      <c r="L35" s="194"/>
      <c r="M35" s="194"/>
      <c r="N35" s="194"/>
      <c r="O35" s="194"/>
      <c r="P35" s="194"/>
      <c r="Q35" s="194"/>
      <c r="R35" s="194"/>
      <c r="S35" s="194"/>
      <c r="T35" s="194"/>
    </row>
    <row r="36" spans="2:20" s="219" customFormat="1" ht="18.75">
      <c r="B36" s="950" t="s">
        <v>391</v>
      </c>
      <c r="C36" s="950"/>
      <c r="D36" s="950"/>
      <c r="E36" s="244"/>
      <c r="F36" s="244"/>
      <c r="G36" s="244"/>
      <c r="H36" s="244"/>
      <c r="I36" s="244"/>
      <c r="J36" s="244"/>
      <c r="K36" s="244"/>
      <c r="L36" s="244"/>
      <c r="M36" s="244"/>
      <c r="N36" s="950" t="s">
        <v>391</v>
      </c>
      <c r="O36" s="950"/>
      <c r="P36" s="950"/>
      <c r="Q36" s="950"/>
      <c r="R36" s="950"/>
      <c r="S36" s="950"/>
      <c r="T36" s="244"/>
    </row>
    <row r="37" spans="2:20" ht="18.75">
      <c r="B37" s="194"/>
      <c r="C37" s="194"/>
      <c r="D37" s="194"/>
      <c r="E37" s="194"/>
      <c r="F37" s="194"/>
      <c r="G37" s="194"/>
      <c r="H37" s="194"/>
      <c r="I37" s="194"/>
      <c r="J37" s="194"/>
      <c r="K37" s="194"/>
      <c r="L37" s="194"/>
      <c r="M37" s="194"/>
      <c r="N37" s="194"/>
      <c r="O37" s="194"/>
      <c r="P37" s="194"/>
      <c r="Q37" s="194"/>
      <c r="R37" s="194"/>
      <c r="S37" s="194"/>
      <c r="T37" s="194"/>
    </row>
    <row r="38" spans="2:21" ht="18.75">
      <c r="B38" s="821" t="s">
        <v>344</v>
      </c>
      <c r="C38" s="821"/>
      <c r="D38" s="821"/>
      <c r="E38" s="218"/>
      <c r="F38" s="218"/>
      <c r="G38" s="218"/>
      <c r="H38" s="218"/>
      <c r="I38" s="190"/>
      <c r="J38" s="190"/>
      <c r="K38" s="190"/>
      <c r="L38" s="190"/>
      <c r="M38" s="822" t="s">
        <v>345</v>
      </c>
      <c r="N38" s="822"/>
      <c r="O38" s="822"/>
      <c r="P38" s="822"/>
      <c r="Q38" s="822"/>
      <c r="R38" s="822"/>
      <c r="S38" s="822"/>
      <c r="T38" s="822"/>
      <c r="U38" s="171"/>
    </row>
    <row r="39" spans="2:20" ht="18.75">
      <c r="B39" s="194"/>
      <c r="C39" s="194"/>
      <c r="D39" s="194"/>
      <c r="E39" s="194"/>
      <c r="F39" s="194"/>
      <c r="G39" s="194"/>
      <c r="H39" s="194"/>
      <c r="I39" s="194"/>
      <c r="J39" s="194"/>
      <c r="K39" s="194"/>
      <c r="L39" s="194"/>
      <c r="M39" s="194"/>
      <c r="N39" s="194"/>
      <c r="O39" s="194"/>
      <c r="P39" s="194"/>
      <c r="Q39" s="194"/>
      <c r="R39" s="194"/>
      <c r="S39" s="194"/>
      <c r="T39" s="194"/>
    </row>
    <row r="40" spans="2:20" ht="18.75">
      <c r="B40" s="194"/>
      <c r="C40" s="194"/>
      <c r="D40" s="194"/>
      <c r="E40" s="194"/>
      <c r="F40" s="194"/>
      <c r="G40" s="194"/>
      <c r="H40" s="194"/>
      <c r="I40" s="194"/>
      <c r="J40" s="194"/>
      <c r="K40" s="194"/>
      <c r="L40" s="194"/>
      <c r="M40" s="194"/>
      <c r="N40" s="194"/>
      <c r="O40" s="194"/>
      <c r="P40" s="194"/>
      <c r="Q40" s="194"/>
      <c r="R40" s="194"/>
      <c r="S40" s="194"/>
      <c r="T40" s="194"/>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4" customWidth="1"/>
    <col min="2" max="2" width="17.25390625" style="204" customWidth="1"/>
    <col min="3" max="3" width="9.625" style="204" customWidth="1"/>
    <col min="4" max="5" width="5.625" style="204" customWidth="1"/>
    <col min="6" max="7" width="6.25390625" style="204" customWidth="1"/>
    <col min="8" max="8" width="5.625" style="204" customWidth="1"/>
    <col min="9" max="9" width="6.00390625" style="204" customWidth="1"/>
    <col min="10" max="10" width="6.125" style="204" customWidth="1"/>
    <col min="11" max="12" width="5.625" style="204" customWidth="1"/>
    <col min="13" max="13" width="6.125" style="204" customWidth="1"/>
    <col min="14" max="15" width="6.25390625" style="204" customWidth="1"/>
    <col min="16" max="18" width="5.625" style="204" customWidth="1"/>
    <col min="19" max="19" width="5.875" style="204" customWidth="1"/>
    <col min="20" max="20" width="5.625" style="204" customWidth="1"/>
    <col min="21" max="28" width="8.00390625" style="204" customWidth="1"/>
    <col min="29" max="29" width="8.375" style="204" customWidth="1"/>
    <col min="30" max="30" width="8.00390625" style="204" customWidth="1"/>
    <col min="31" max="31" width="11.25390625" style="204" customWidth="1"/>
    <col min="32" max="32" width="13.50390625" style="204" customWidth="1"/>
    <col min="33" max="16384" width="8.00390625" style="204" customWidth="1"/>
  </cols>
  <sheetData>
    <row r="1" spans="1:20" ht="16.5">
      <c r="A1" s="995" t="s">
        <v>248</v>
      </c>
      <c r="B1" s="995"/>
      <c r="C1" s="995"/>
      <c r="D1" s="246"/>
      <c r="E1" s="1000" t="s">
        <v>249</v>
      </c>
      <c r="F1" s="1000"/>
      <c r="G1" s="1000"/>
      <c r="H1" s="1000"/>
      <c r="I1" s="1000"/>
      <c r="J1" s="1000"/>
      <c r="K1" s="1000"/>
      <c r="L1" s="1000"/>
      <c r="M1" s="1000"/>
      <c r="N1" s="1000"/>
      <c r="O1" s="199"/>
      <c r="P1" s="1013" t="s">
        <v>461</v>
      </c>
      <c r="Q1" s="1013"/>
      <c r="R1" s="1013"/>
      <c r="S1" s="1013"/>
      <c r="T1" s="1013"/>
    </row>
    <row r="2" spans="1:20" ht="15.75" customHeight="1">
      <c r="A2" s="996" t="s">
        <v>423</v>
      </c>
      <c r="B2" s="996"/>
      <c r="C2" s="996"/>
      <c r="D2" s="996"/>
      <c r="E2" s="998" t="s">
        <v>250</v>
      </c>
      <c r="F2" s="998"/>
      <c r="G2" s="998"/>
      <c r="H2" s="998"/>
      <c r="I2" s="998"/>
      <c r="J2" s="998"/>
      <c r="K2" s="998"/>
      <c r="L2" s="998"/>
      <c r="M2" s="998"/>
      <c r="N2" s="998"/>
      <c r="O2" s="202"/>
      <c r="P2" s="993" t="s">
        <v>403</v>
      </c>
      <c r="Q2" s="993"/>
      <c r="R2" s="993"/>
      <c r="S2" s="993"/>
      <c r="T2" s="993"/>
    </row>
    <row r="3" spans="1:20" ht="17.25">
      <c r="A3" s="996" t="s">
        <v>354</v>
      </c>
      <c r="B3" s="996"/>
      <c r="C3" s="996"/>
      <c r="D3" s="247"/>
      <c r="E3" s="1001" t="s">
        <v>355</v>
      </c>
      <c r="F3" s="1001"/>
      <c r="G3" s="1001"/>
      <c r="H3" s="1001"/>
      <c r="I3" s="1001"/>
      <c r="J3" s="1001"/>
      <c r="K3" s="1001"/>
      <c r="L3" s="1001"/>
      <c r="M3" s="1001"/>
      <c r="N3" s="1001"/>
      <c r="O3" s="202"/>
      <c r="P3" s="994" t="s">
        <v>462</v>
      </c>
      <c r="Q3" s="994"/>
      <c r="R3" s="994"/>
      <c r="S3" s="994"/>
      <c r="T3" s="994"/>
    </row>
    <row r="4" spans="1:20" ht="18.75" customHeight="1">
      <c r="A4" s="997" t="s">
        <v>356</v>
      </c>
      <c r="B4" s="997"/>
      <c r="C4" s="997"/>
      <c r="D4" s="999"/>
      <c r="E4" s="999"/>
      <c r="F4" s="999"/>
      <c r="G4" s="999"/>
      <c r="H4" s="999"/>
      <c r="I4" s="999"/>
      <c r="J4" s="999"/>
      <c r="K4" s="999"/>
      <c r="L4" s="999"/>
      <c r="M4" s="999"/>
      <c r="N4" s="999"/>
      <c r="O4" s="203"/>
      <c r="P4" s="993" t="s">
        <v>395</v>
      </c>
      <c r="Q4" s="994"/>
      <c r="R4" s="994"/>
      <c r="S4" s="994"/>
      <c r="T4" s="994"/>
    </row>
    <row r="5" spans="1:23" ht="15">
      <c r="A5" s="216"/>
      <c r="B5" s="216"/>
      <c r="C5" s="248"/>
      <c r="D5" s="248"/>
      <c r="E5" s="216"/>
      <c r="F5" s="216"/>
      <c r="G5" s="216"/>
      <c r="H5" s="216"/>
      <c r="I5" s="216"/>
      <c r="J5" s="216"/>
      <c r="K5" s="216"/>
      <c r="L5" s="216"/>
      <c r="P5" s="1011" t="s">
        <v>418</v>
      </c>
      <c r="Q5" s="1011"/>
      <c r="R5" s="1011"/>
      <c r="S5" s="1011"/>
      <c r="T5" s="1011"/>
      <c r="U5" s="249"/>
      <c r="V5" s="249"/>
      <c r="W5" s="249"/>
    </row>
    <row r="6" spans="1:23" ht="29.25" customHeight="1">
      <c r="A6" s="956" t="s">
        <v>68</v>
      </c>
      <c r="B6" s="987"/>
      <c r="C6" s="981" t="s">
        <v>2</v>
      </c>
      <c r="D6" s="1012" t="s">
        <v>251</v>
      </c>
      <c r="E6" s="1009"/>
      <c r="F6" s="1009"/>
      <c r="G6" s="1009"/>
      <c r="H6" s="1009"/>
      <c r="I6" s="1009"/>
      <c r="J6" s="1010"/>
      <c r="K6" s="1002" t="s">
        <v>252</v>
      </c>
      <c r="L6" s="1003"/>
      <c r="M6" s="1003"/>
      <c r="N6" s="1003"/>
      <c r="O6" s="1003"/>
      <c r="P6" s="1003"/>
      <c r="Q6" s="1003"/>
      <c r="R6" s="1003"/>
      <c r="S6" s="1003"/>
      <c r="T6" s="1004"/>
      <c r="U6" s="250"/>
      <c r="V6" s="251"/>
      <c r="W6" s="251"/>
    </row>
    <row r="7" spans="1:20" ht="19.5" customHeight="1">
      <c r="A7" s="958"/>
      <c r="B7" s="988"/>
      <c r="C7" s="982"/>
      <c r="D7" s="1009" t="s">
        <v>7</v>
      </c>
      <c r="E7" s="1009"/>
      <c r="F7" s="1009"/>
      <c r="G7" s="1009"/>
      <c r="H7" s="1009"/>
      <c r="I7" s="1009"/>
      <c r="J7" s="1010"/>
      <c r="K7" s="1005"/>
      <c r="L7" s="1006"/>
      <c r="M7" s="1006"/>
      <c r="N7" s="1006"/>
      <c r="O7" s="1006"/>
      <c r="P7" s="1006"/>
      <c r="Q7" s="1006"/>
      <c r="R7" s="1006"/>
      <c r="S7" s="1006"/>
      <c r="T7" s="1007"/>
    </row>
    <row r="8" spans="1:20" ht="33" customHeight="1">
      <c r="A8" s="958"/>
      <c r="B8" s="988"/>
      <c r="C8" s="982"/>
      <c r="D8" s="979" t="s">
        <v>253</v>
      </c>
      <c r="E8" s="1008"/>
      <c r="F8" s="984" t="s">
        <v>254</v>
      </c>
      <c r="G8" s="1008"/>
      <c r="H8" s="984" t="s">
        <v>255</v>
      </c>
      <c r="I8" s="1008"/>
      <c r="J8" s="984" t="s">
        <v>256</v>
      </c>
      <c r="K8" s="1015" t="s">
        <v>257</v>
      </c>
      <c r="L8" s="1015"/>
      <c r="M8" s="1015"/>
      <c r="N8" s="1015" t="s">
        <v>258</v>
      </c>
      <c r="O8" s="1015"/>
      <c r="P8" s="1015"/>
      <c r="Q8" s="984" t="s">
        <v>259</v>
      </c>
      <c r="R8" s="1014" t="s">
        <v>260</v>
      </c>
      <c r="S8" s="1014" t="s">
        <v>261</v>
      </c>
      <c r="T8" s="984" t="s">
        <v>262</v>
      </c>
    </row>
    <row r="9" spans="1:20" ht="18.75" customHeight="1">
      <c r="A9" s="958"/>
      <c r="B9" s="988"/>
      <c r="C9" s="982"/>
      <c r="D9" s="979" t="s">
        <v>263</v>
      </c>
      <c r="E9" s="984" t="s">
        <v>264</v>
      </c>
      <c r="F9" s="984" t="s">
        <v>263</v>
      </c>
      <c r="G9" s="984" t="s">
        <v>264</v>
      </c>
      <c r="H9" s="984" t="s">
        <v>263</v>
      </c>
      <c r="I9" s="984" t="s">
        <v>265</v>
      </c>
      <c r="J9" s="984"/>
      <c r="K9" s="1015"/>
      <c r="L9" s="1015"/>
      <c r="M9" s="1015"/>
      <c r="N9" s="1015"/>
      <c r="O9" s="1015"/>
      <c r="P9" s="1015"/>
      <c r="Q9" s="984"/>
      <c r="R9" s="1014"/>
      <c r="S9" s="1014"/>
      <c r="T9" s="984"/>
    </row>
    <row r="10" spans="1:20" ht="23.25" customHeight="1">
      <c r="A10" s="960"/>
      <c r="B10" s="989"/>
      <c r="C10" s="983"/>
      <c r="D10" s="979"/>
      <c r="E10" s="984"/>
      <c r="F10" s="984"/>
      <c r="G10" s="984"/>
      <c r="H10" s="984"/>
      <c r="I10" s="984"/>
      <c r="J10" s="984"/>
      <c r="K10" s="252" t="s">
        <v>266</v>
      </c>
      <c r="L10" s="252" t="s">
        <v>241</v>
      </c>
      <c r="M10" s="252" t="s">
        <v>267</v>
      </c>
      <c r="N10" s="252" t="s">
        <v>266</v>
      </c>
      <c r="O10" s="252" t="s">
        <v>268</v>
      </c>
      <c r="P10" s="252" t="s">
        <v>269</v>
      </c>
      <c r="Q10" s="984"/>
      <c r="R10" s="1014"/>
      <c r="S10" s="1014"/>
      <c r="T10" s="984"/>
    </row>
    <row r="11" spans="1:32" s="209" customFormat="1" ht="17.25" customHeight="1">
      <c r="A11" s="985" t="s">
        <v>6</v>
      </c>
      <c r="B11" s="986"/>
      <c r="C11" s="253">
        <v>1</v>
      </c>
      <c r="D11" s="254">
        <v>2</v>
      </c>
      <c r="E11" s="254">
        <v>3</v>
      </c>
      <c r="F11" s="254">
        <v>4</v>
      </c>
      <c r="G11" s="254">
        <v>5</v>
      </c>
      <c r="H11" s="254">
        <v>6</v>
      </c>
      <c r="I11" s="254">
        <v>7</v>
      </c>
      <c r="J11" s="254">
        <v>8</v>
      </c>
      <c r="K11" s="254">
        <v>9</v>
      </c>
      <c r="L11" s="254">
        <v>10</v>
      </c>
      <c r="M11" s="254">
        <v>11</v>
      </c>
      <c r="N11" s="254">
        <v>12</v>
      </c>
      <c r="O11" s="254">
        <v>13</v>
      </c>
      <c r="P11" s="254">
        <v>14</v>
      </c>
      <c r="Q11" s="255">
        <v>15</v>
      </c>
      <c r="R11" s="255">
        <v>16</v>
      </c>
      <c r="S11" s="255">
        <v>17</v>
      </c>
      <c r="T11" s="255">
        <v>18</v>
      </c>
      <c r="AF11" s="209">
        <f>AC14-AC15</f>
        <v>0</v>
      </c>
    </row>
    <row r="12" spans="1:20" s="209" customFormat="1" ht="17.25" customHeight="1">
      <c r="A12" s="973" t="s">
        <v>424</v>
      </c>
      <c r="B12" s="974"/>
      <c r="C12" s="256">
        <f aca="true" t="shared" si="0" ref="C12:T12">C14-C13</f>
        <v>0</v>
      </c>
      <c r="D12" s="256">
        <f t="shared" si="0"/>
        <v>0</v>
      </c>
      <c r="E12" s="256">
        <f t="shared" si="0"/>
        <v>0</v>
      </c>
      <c r="F12" s="256">
        <f t="shared" si="0"/>
        <v>-2</v>
      </c>
      <c r="G12" s="256">
        <f t="shared" si="0"/>
        <v>-4</v>
      </c>
      <c r="H12" s="256">
        <f t="shared" si="0"/>
        <v>5</v>
      </c>
      <c r="I12" s="256">
        <f t="shared" si="0"/>
        <v>4</v>
      </c>
      <c r="J12" s="256">
        <f t="shared" si="0"/>
        <v>-3</v>
      </c>
      <c r="K12" s="256">
        <f t="shared" si="0"/>
        <v>0</v>
      </c>
      <c r="L12" s="256">
        <f t="shared" si="0"/>
        <v>7</v>
      </c>
      <c r="M12" s="256">
        <f t="shared" si="0"/>
        <v>11</v>
      </c>
      <c r="N12" s="256">
        <f t="shared" si="0"/>
        <v>2</v>
      </c>
      <c r="O12" s="256">
        <f t="shared" si="0"/>
        <v>5</v>
      </c>
      <c r="P12" s="256">
        <f t="shared" si="0"/>
        <v>-73</v>
      </c>
      <c r="Q12" s="256">
        <f t="shared" si="0"/>
        <v>4</v>
      </c>
      <c r="R12" s="256">
        <f t="shared" si="0"/>
        <v>0</v>
      </c>
      <c r="S12" s="256">
        <f t="shared" si="0"/>
        <v>-3</v>
      </c>
      <c r="T12" s="256">
        <f t="shared" si="0"/>
        <v>37</v>
      </c>
    </row>
    <row r="13" spans="1:20" s="209" customFormat="1" ht="17.25" customHeight="1">
      <c r="A13" s="975" t="s">
        <v>400</v>
      </c>
      <c r="B13" s="976"/>
      <c r="C13" s="257">
        <v>122</v>
      </c>
      <c r="D13" s="257">
        <v>0</v>
      </c>
      <c r="E13" s="257">
        <v>0</v>
      </c>
      <c r="F13" s="257">
        <v>90</v>
      </c>
      <c r="G13" s="257">
        <v>13</v>
      </c>
      <c r="H13" s="257">
        <v>3</v>
      </c>
      <c r="I13" s="257">
        <v>10</v>
      </c>
      <c r="J13" s="257">
        <v>6</v>
      </c>
      <c r="K13" s="257">
        <v>0</v>
      </c>
      <c r="L13" s="257">
        <v>5</v>
      </c>
      <c r="M13" s="257">
        <v>67</v>
      </c>
      <c r="N13" s="257">
        <v>7</v>
      </c>
      <c r="O13" s="257">
        <v>10</v>
      </c>
      <c r="P13" s="257">
        <v>89</v>
      </c>
      <c r="Q13" s="257">
        <v>46</v>
      </c>
      <c r="R13" s="257">
        <v>8</v>
      </c>
      <c r="S13" s="257">
        <v>14</v>
      </c>
      <c r="T13" s="257">
        <v>16</v>
      </c>
    </row>
    <row r="14" spans="1:37" s="209" customFormat="1" ht="19.5" customHeight="1">
      <c r="A14" s="978" t="s">
        <v>270</v>
      </c>
      <c r="B14" s="979"/>
      <c r="C14" s="258">
        <f>C15+C16</f>
        <v>122</v>
      </c>
      <c r="D14" s="258">
        <f>D15+D16</f>
        <v>0</v>
      </c>
      <c r="E14" s="258">
        <f>E20+E31+E35+E41+E52+E58+E61+E65+E69+E73+E81+E88</f>
        <v>0</v>
      </c>
      <c r="F14" s="258">
        <f aca="true" t="shared" si="1" ref="F14:T14">F15+F16</f>
        <v>88</v>
      </c>
      <c r="G14" s="258">
        <f t="shared" si="1"/>
        <v>9</v>
      </c>
      <c r="H14" s="258">
        <f t="shared" si="1"/>
        <v>8</v>
      </c>
      <c r="I14" s="258">
        <f t="shared" si="1"/>
        <v>14</v>
      </c>
      <c r="J14" s="258">
        <f t="shared" si="1"/>
        <v>3</v>
      </c>
      <c r="K14" s="258">
        <f t="shared" si="1"/>
        <v>0</v>
      </c>
      <c r="L14" s="258">
        <f t="shared" si="1"/>
        <v>12</v>
      </c>
      <c r="M14" s="258">
        <f t="shared" si="1"/>
        <v>78</v>
      </c>
      <c r="N14" s="258">
        <f t="shared" si="1"/>
        <v>9</v>
      </c>
      <c r="O14" s="258">
        <f t="shared" si="1"/>
        <v>15</v>
      </c>
      <c r="P14" s="258">
        <f t="shared" si="1"/>
        <v>16</v>
      </c>
      <c r="Q14" s="258">
        <f t="shared" si="1"/>
        <v>50</v>
      </c>
      <c r="R14" s="258">
        <f t="shared" si="1"/>
        <v>8</v>
      </c>
      <c r="S14" s="258">
        <f t="shared" si="1"/>
        <v>11</v>
      </c>
      <c r="T14" s="258">
        <f t="shared" si="1"/>
        <v>53</v>
      </c>
      <c r="AK14" s="207"/>
    </row>
    <row r="15" spans="1:20" s="209" customFormat="1" ht="17.25" customHeight="1">
      <c r="A15" s="205" t="s">
        <v>0</v>
      </c>
      <c r="B15" s="206" t="s">
        <v>94</v>
      </c>
      <c r="C15" s="259">
        <f>D15+E15+F15+G15+H15+I15+J15</f>
        <v>25</v>
      </c>
      <c r="D15" s="260"/>
      <c r="E15" s="260"/>
      <c r="F15" s="260">
        <v>19</v>
      </c>
      <c r="G15" s="261">
        <v>2</v>
      </c>
      <c r="H15" s="260"/>
      <c r="I15" s="261">
        <v>3</v>
      </c>
      <c r="J15" s="261">
        <v>1</v>
      </c>
      <c r="K15" s="261"/>
      <c r="L15" s="261">
        <v>5</v>
      </c>
      <c r="M15" s="260">
        <v>17</v>
      </c>
      <c r="N15" s="260">
        <v>6</v>
      </c>
      <c r="O15" s="260"/>
      <c r="P15" s="260"/>
      <c r="Q15" s="260">
        <v>9</v>
      </c>
      <c r="R15" s="260">
        <v>2</v>
      </c>
      <c r="S15" s="260">
        <v>3</v>
      </c>
      <c r="T15" s="260">
        <v>11</v>
      </c>
    </row>
    <row r="16" spans="1:38" s="209" customFormat="1" ht="17.25" customHeight="1">
      <c r="A16" s="262" t="s">
        <v>1</v>
      </c>
      <c r="B16" s="206" t="s">
        <v>19</v>
      </c>
      <c r="C16" s="263">
        <f aca="true" t="shared" si="2" ref="C16:T16">C17+C18+C19+C20+C21+C22+C23+C24+C25+C26+C27</f>
        <v>97</v>
      </c>
      <c r="D16" s="263">
        <f t="shared" si="2"/>
        <v>0</v>
      </c>
      <c r="E16" s="263">
        <f t="shared" si="2"/>
        <v>0</v>
      </c>
      <c r="F16" s="263">
        <f t="shared" si="2"/>
        <v>69</v>
      </c>
      <c r="G16" s="263">
        <f t="shared" si="2"/>
        <v>7</v>
      </c>
      <c r="H16" s="263">
        <f t="shared" si="2"/>
        <v>8</v>
      </c>
      <c r="I16" s="263">
        <f t="shared" si="2"/>
        <v>11</v>
      </c>
      <c r="J16" s="263">
        <f t="shared" si="2"/>
        <v>2</v>
      </c>
      <c r="K16" s="263">
        <f t="shared" si="2"/>
        <v>0</v>
      </c>
      <c r="L16" s="263">
        <f t="shared" si="2"/>
        <v>7</v>
      </c>
      <c r="M16" s="263">
        <f t="shared" si="2"/>
        <v>61</v>
      </c>
      <c r="N16" s="263">
        <f t="shared" si="2"/>
        <v>3</v>
      </c>
      <c r="O16" s="263">
        <f t="shared" si="2"/>
        <v>15</v>
      </c>
      <c r="P16" s="263">
        <f t="shared" si="2"/>
        <v>16</v>
      </c>
      <c r="Q16" s="263">
        <f t="shared" si="2"/>
        <v>41</v>
      </c>
      <c r="R16" s="263">
        <f t="shared" si="2"/>
        <v>6</v>
      </c>
      <c r="S16" s="263">
        <f t="shared" si="2"/>
        <v>8</v>
      </c>
      <c r="T16" s="263">
        <f t="shared" si="2"/>
        <v>42</v>
      </c>
      <c r="AL16" s="207"/>
    </row>
    <row r="17" spans="1:32" s="209" customFormat="1" ht="17.25" customHeight="1">
      <c r="A17" s="208">
        <v>1</v>
      </c>
      <c r="B17" s="76" t="s">
        <v>369</v>
      </c>
      <c r="C17" s="259">
        <f aca="true" t="shared" si="3" ref="C17:C27">D17+E17+F17+G17+H17+I17+J17</f>
        <v>8</v>
      </c>
      <c r="D17" s="260"/>
      <c r="E17" s="260"/>
      <c r="F17" s="264">
        <v>6</v>
      </c>
      <c r="G17" s="264">
        <v>1</v>
      </c>
      <c r="H17" s="264"/>
      <c r="I17" s="265"/>
      <c r="J17" s="265">
        <v>1</v>
      </c>
      <c r="K17" s="265"/>
      <c r="L17" s="265"/>
      <c r="M17" s="264">
        <v>4</v>
      </c>
      <c r="N17" s="264">
        <v>1</v>
      </c>
      <c r="O17" s="264"/>
      <c r="P17" s="264"/>
      <c r="Q17" s="264">
        <v>5</v>
      </c>
      <c r="R17" s="264"/>
      <c r="S17" s="264"/>
      <c r="T17" s="264">
        <v>3</v>
      </c>
      <c r="AF17" s="207" t="e">
        <f>(R17-D17)/D17</f>
        <v>#DIV/0!</v>
      </c>
    </row>
    <row r="18" spans="1:20" s="209" customFormat="1" ht="17.25" customHeight="1">
      <c r="A18" s="208">
        <v>2</v>
      </c>
      <c r="B18" s="76" t="s">
        <v>401</v>
      </c>
      <c r="C18" s="259">
        <f t="shared" si="3"/>
        <v>7</v>
      </c>
      <c r="D18" s="260"/>
      <c r="E18" s="260"/>
      <c r="F18" s="264">
        <v>6</v>
      </c>
      <c r="G18" s="264"/>
      <c r="H18" s="264"/>
      <c r="I18" s="265">
        <v>1</v>
      </c>
      <c r="J18" s="265"/>
      <c r="K18" s="265"/>
      <c r="L18" s="265"/>
      <c r="M18" s="264">
        <v>6</v>
      </c>
      <c r="N18" s="264"/>
      <c r="O18" s="264">
        <v>3</v>
      </c>
      <c r="P18" s="264"/>
      <c r="Q18" s="264">
        <v>3</v>
      </c>
      <c r="R18" s="264">
        <v>1</v>
      </c>
      <c r="S18" s="264"/>
      <c r="T18" s="264">
        <v>3</v>
      </c>
    </row>
    <row r="19" spans="1:20" s="209" customFormat="1" ht="17.25" customHeight="1">
      <c r="A19" s="208">
        <v>3</v>
      </c>
      <c r="B19" s="76" t="s">
        <v>372</v>
      </c>
      <c r="C19" s="259">
        <f t="shared" si="3"/>
        <v>14</v>
      </c>
      <c r="D19" s="260"/>
      <c r="E19" s="260"/>
      <c r="F19" s="264">
        <v>12</v>
      </c>
      <c r="G19" s="264">
        <v>1</v>
      </c>
      <c r="H19" s="264"/>
      <c r="I19" s="265">
        <v>1</v>
      </c>
      <c r="J19" s="265"/>
      <c r="K19" s="265"/>
      <c r="L19" s="265"/>
      <c r="M19" s="264">
        <v>9</v>
      </c>
      <c r="N19" s="264">
        <v>1</v>
      </c>
      <c r="O19" s="264"/>
      <c r="P19" s="264">
        <v>13</v>
      </c>
      <c r="Q19" s="264">
        <v>8</v>
      </c>
      <c r="R19" s="264">
        <v>1</v>
      </c>
      <c r="S19" s="264">
        <v>1</v>
      </c>
      <c r="T19" s="264">
        <v>4</v>
      </c>
    </row>
    <row r="20" spans="1:20" s="209" customFormat="1" ht="17.25" customHeight="1">
      <c r="A20" s="208">
        <v>4</v>
      </c>
      <c r="B20" s="76" t="s">
        <v>373</v>
      </c>
      <c r="C20" s="259">
        <f t="shared" si="3"/>
        <v>7</v>
      </c>
      <c r="D20" s="260"/>
      <c r="E20" s="260"/>
      <c r="F20" s="264">
        <v>3</v>
      </c>
      <c r="G20" s="264"/>
      <c r="H20" s="264">
        <v>1</v>
      </c>
      <c r="I20" s="265">
        <v>2</v>
      </c>
      <c r="J20" s="265">
        <v>1</v>
      </c>
      <c r="K20" s="265"/>
      <c r="L20" s="265"/>
      <c r="M20" s="264">
        <v>3</v>
      </c>
      <c r="N20" s="264"/>
      <c r="O20" s="264">
        <v>1</v>
      </c>
      <c r="P20" s="264"/>
      <c r="Q20" s="264">
        <v>2</v>
      </c>
      <c r="R20" s="264"/>
      <c r="S20" s="264">
        <v>1</v>
      </c>
      <c r="T20" s="264">
        <v>4</v>
      </c>
    </row>
    <row r="21" spans="1:39" s="209" customFormat="1" ht="17.25" customHeight="1">
      <c r="A21" s="208">
        <v>5</v>
      </c>
      <c r="B21" s="76" t="s">
        <v>374</v>
      </c>
      <c r="C21" s="259">
        <f t="shared" si="3"/>
        <v>8</v>
      </c>
      <c r="D21" s="260"/>
      <c r="E21" s="260"/>
      <c r="F21" s="264">
        <v>5</v>
      </c>
      <c r="G21" s="264">
        <v>1</v>
      </c>
      <c r="H21" s="264">
        <v>2</v>
      </c>
      <c r="I21" s="265"/>
      <c r="J21" s="265"/>
      <c r="K21" s="265"/>
      <c r="L21" s="265">
        <v>1</v>
      </c>
      <c r="M21" s="264">
        <v>6</v>
      </c>
      <c r="N21" s="264"/>
      <c r="O21" s="264"/>
      <c r="P21" s="264"/>
      <c r="Q21" s="264">
        <v>3</v>
      </c>
      <c r="R21" s="264"/>
      <c r="S21" s="264">
        <v>2</v>
      </c>
      <c r="T21" s="264">
        <v>3</v>
      </c>
      <c r="AJ21" s="209">
        <f>AI20-AI21</f>
        <v>0</v>
      </c>
      <c r="AK21" s="209">
        <v>1653</v>
      </c>
      <c r="AL21" s="209">
        <f>AI20-AK21</f>
        <v>-1653</v>
      </c>
      <c r="AM21" s="207" t="e">
        <f>AL21/AI20</f>
        <v>#DIV/0!</v>
      </c>
    </row>
    <row r="22" spans="1:39" s="209" customFormat="1" ht="17.25" customHeight="1">
      <c r="A22" s="208">
        <v>6</v>
      </c>
      <c r="B22" s="76" t="s">
        <v>375</v>
      </c>
      <c r="C22" s="259">
        <f t="shared" si="3"/>
        <v>10</v>
      </c>
      <c r="D22" s="260"/>
      <c r="E22" s="260"/>
      <c r="F22" s="264">
        <v>7</v>
      </c>
      <c r="G22" s="264"/>
      <c r="H22" s="264">
        <v>1</v>
      </c>
      <c r="I22" s="265">
        <v>2</v>
      </c>
      <c r="J22" s="265"/>
      <c r="K22" s="265"/>
      <c r="L22" s="265">
        <v>1</v>
      </c>
      <c r="M22" s="264">
        <v>8</v>
      </c>
      <c r="N22" s="264"/>
      <c r="O22" s="264">
        <v>2</v>
      </c>
      <c r="P22" s="264"/>
      <c r="Q22" s="264">
        <v>3</v>
      </c>
      <c r="R22" s="264"/>
      <c r="S22" s="264">
        <v>1</v>
      </c>
      <c r="T22" s="264">
        <v>6</v>
      </c>
      <c r="AM22" s="207" t="e">
        <f>AN20-AM21</f>
        <v>#DIV/0!</v>
      </c>
    </row>
    <row r="23" spans="1:20" s="209" customFormat="1" ht="17.25" customHeight="1">
      <c r="A23" s="208">
        <v>7</v>
      </c>
      <c r="B23" s="76" t="s">
        <v>380</v>
      </c>
      <c r="C23" s="259">
        <f t="shared" si="3"/>
        <v>7</v>
      </c>
      <c r="D23" s="260"/>
      <c r="E23" s="260"/>
      <c r="F23" s="264">
        <v>4</v>
      </c>
      <c r="G23" s="264">
        <v>1</v>
      </c>
      <c r="H23" s="264">
        <v>1</v>
      </c>
      <c r="I23" s="265">
        <v>1</v>
      </c>
      <c r="J23" s="265"/>
      <c r="K23" s="265"/>
      <c r="L23" s="265">
        <v>1</v>
      </c>
      <c r="M23" s="264">
        <v>3</v>
      </c>
      <c r="N23" s="264"/>
      <c r="O23" s="264">
        <v>1</v>
      </c>
      <c r="P23" s="264"/>
      <c r="Q23" s="264">
        <v>2</v>
      </c>
      <c r="R23" s="264"/>
      <c r="S23" s="264"/>
      <c r="T23" s="264">
        <v>5</v>
      </c>
    </row>
    <row r="24" spans="1:36" s="209" customFormat="1" ht="17.25" customHeight="1">
      <c r="A24" s="208">
        <v>8</v>
      </c>
      <c r="B24" s="76" t="s">
        <v>382</v>
      </c>
      <c r="C24" s="259">
        <f t="shared" si="3"/>
        <v>9</v>
      </c>
      <c r="D24" s="260"/>
      <c r="E24" s="260"/>
      <c r="F24" s="264">
        <v>6</v>
      </c>
      <c r="G24" s="264">
        <v>1</v>
      </c>
      <c r="H24" s="264">
        <v>1</v>
      </c>
      <c r="I24" s="265">
        <v>1</v>
      </c>
      <c r="J24" s="265"/>
      <c r="K24" s="265"/>
      <c r="L24" s="265">
        <v>1</v>
      </c>
      <c r="M24" s="264">
        <v>4</v>
      </c>
      <c r="N24" s="264"/>
      <c r="O24" s="264">
        <v>1</v>
      </c>
      <c r="P24" s="264"/>
      <c r="Q24" s="264">
        <v>2</v>
      </c>
      <c r="R24" s="264">
        <v>1</v>
      </c>
      <c r="S24" s="264">
        <v>2</v>
      </c>
      <c r="T24" s="264">
        <v>4</v>
      </c>
      <c r="AJ24" s="209">
        <f>AI23-AI24</f>
        <v>0</v>
      </c>
    </row>
    <row r="25" spans="1:36" s="209" customFormat="1" ht="17.25" customHeight="1">
      <c r="A25" s="208">
        <v>9</v>
      </c>
      <c r="B25" s="76" t="s">
        <v>383</v>
      </c>
      <c r="C25" s="259">
        <f t="shared" si="3"/>
        <v>11</v>
      </c>
      <c r="D25" s="260"/>
      <c r="E25" s="260"/>
      <c r="F25" s="264">
        <v>8</v>
      </c>
      <c r="G25" s="264"/>
      <c r="H25" s="264">
        <v>1</v>
      </c>
      <c r="I25" s="265">
        <v>2</v>
      </c>
      <c r="J25" s="265"/>
      <c r="K25" s="265"/>
      <c r="L25" s="265">
        <v>1</v>
      </c>
      <c r="M25" s="264">
        <v>8</v>
      </c>
      <c r="N25" s="264">
        <v>1</v>
      </c>
      <c r="O25" s="264">
        <v>1</v>
      </c>
      <c r="P25" s="264">
        <v>3</v>
      </c>
      <c r="Q25" s="264">
        <v>4</v>
      </c>
      <c r="R25" s="264">
        <v>1</v>
      </c>
      <c r="S25" s="264">
        <v>1</v>
      </c>
      <c r="T25" s="264">
        <v>5</v>
      </c>
      <c r="AJ25" s="207" t="e">
        <f>AI24/AI25</f>
        <v>#DIV/0!</v>
      </c>
    </row>
    <row r="26" spans="1:44" s="209" customFormat="1" ht="17.25" customHeight="1">
      <c r="A26" s="208">
        <v>10</v>
      </c>
      <c r="B26" s="76" t="s">
        <v>384</v>
      </c>
      <c r="C26" s="259">
        <f t="shared" si="3"/>
        <v>8</v>
      </c>
      <c r="D26" s="260"/>
      <c r="E26" s="260"/>
      <c r="F26" s="264">
        <v>6</v>
      </c>
      <c r="G26" s="264">
        <v>1</v>
      </c>
      <c r="H26" s="264"/>
      <c r="I26" s="265">
        <v>1</v>
      </c>
      <c r="J26" s="265"/>
      <c r="K26" s="265"/>
      <c r="L26" s="265">
        <v>1</v>
      </c>
      <c r="M26" s="264">
        <v>3</v>
      </c>
      <c r="N26" s="264"/>
      <c r="O26" s="264">
        <v>3</v>
      </c>
      <c r="P26" s="264"/>
      <c r="Q26" s="264">
        <v>4</v>
      </c>
      <c r="R26" s="264">
        <v>1</v>
      </c>
      <c r="S26" s="264"/>
      <c r="T26" s="264">
        <v>3</v>
      </c>
      <c r="AR26" s="207"/>
    </row>
    <row r="27" spans="1:20" s="209" customFormat="1" ht="17.25" customHeight="1">
      <c r="A27" s="208">
        <v>11</v>
      </c>
      <c r="B27" s="76" t="s">
        <v>386</v>
      </c>
      <c r="C27" s="259">
        <f t="shared" si="3"/>
        <v>8</v>
      </c>
      <c r="D27" s="260"/>
      <c r="E27" s="260"/>
      <c r="F27" s="264">
        <v>6</v>
      </c>
      <c r="G27" s="264">
        <v>1</v>
      </c>
      <c r="H27" s="264">
        <v>1</v>
      </c>
      <c r="I27" s="265"/>
      <c r="J27" s="265"/>
      <c r="K27" s="265"/>
      <c r="L27" s="265">
        <v>1</v>
      </c>
      <c r="M27" s="264">
        <v>7</v>
      </c>
      <c r="N27" s="264"/>
      <c r="O27" s="264">
        <v>3</v>
      </c>
      <c r="P27" s="264"/>
      <c r="Q27" s="264">
        <v>5</v>
      </c>
      <c r="R27" s="264">
        <v>1</v>
      </c>
      <c r="S27" s="264"/>
      <c r="T27" s="264">
        <v>2</v>
      </c>
    </row>
    <row r="28" spans="1:35" ht="6.75" customHeight="1">
      <c r="A28" s="216"/>
      <c r="B28" s="216"/>
      <c r="C28" s="216"/>
      <c r="D28" s="216"/>
      <c r="E28" s="216"/>
      <c r="F28" s="216"/>
      <c r="G28" s="216"/>
      <c r="H28" s="216"/>
      <c r="I28" s="216"/>
      <c r="J28" s="216"/>
      <c r="K28" s="216"/>
      <c r="L28" s="216"/>
      <c r="M28" s="216"/>
      <c r="N28" s="216"/>
      <c r="O28" s="216"/>
      <c r="P28" s="216"/>
      <c r="Q28" s="216"/>
      <c r="AG28" s="204" t="s">
        <v>388</v>
      </c>
      <c r="AI28" s="198">
        <f>82/88</f>
        <v>0.9318181818181818</v>
      </c>
    </row>
    <row r="29" spans="1:20" ht="15.75" customHeight="1">
      <c r="A29" s="210"/>
      <c r="B29" s="991" t="s">
        <v>412</v>
      </c>
      <c r="C29" s="991"/>
      <c r="D29" s="991"/>
      <c r="E29" s="991"/>
      <c r="F29" s="266"/>
      <c r="G29" s="266"/>
      <c r="H29" s="266"/>
      <c r="I29" s="266"/>
      <c r="J29" s="266"/>
      <c r="K29" s="266"/>
      <c r="L29" s="214"/>
      <c r="M29" s="990" t="s">
        <v>425</v>
      </c>
      <c r="N29" s="990"/>
      <c r="O29" s="990"/>
      <c r="P29" s="990"/>
      <c r="Q29" s="990"/>
      <c r="R29" s="990"/>
      <c r="S29" s="990"/>
      <c r="T29" s="990"/>
    </row>
    <row r="30" spans="1:20" ht="18.75" customHeight="1">
      <c r="A30" s="210"/>
      <c r="B30" s="992" t="s">
        <v>243</v>
      </c>
      <c r="C30" s="992"/>
      <c r="D30" s="992"/>
      <c r="E30" s="992"/>
      <c r="F30" s="213"/>
      <c r="G30" s="213"/>
      <c r="H30" s="213"/>
      <c r="I30" s="213"/>
      <c r="J30" s="213"/>
      <c r="K30" s="213"/>
      <c r="L30" s="214"/>
      <c r="M30" s="980" t="s">
        <v>244</v>
      </c>
      <c r="N30" s="980"/>
      <c r="O30" s="980"/>
      <c r="P30" s="980"/>
      <c r="Q30" s="980"/>
      <c r="R30" s="980"/>
      <c r="S30" s="980"/>
      <c r="T30" s="980"/>
    </row>
    <row r="31" spans="1:20" ht="18.75">
      <c r="A31" s="216"/>
      <c r="B31" s="948"/>
      <c r="C31" s="948"/>
      <c r="D31" s="948"/>
      <c r="E31" s="948"/>
      <c r="F31" s="217"/>
      <c r="G31" s="217"/>
      <c r="H31" s="217"/>
      <c r="I31" s="217"/>
      <c r="J31" s="217"/>
      <c r="K31" s="217"/>
      <c r="L31" s="217"/>
      <c r="M31" s="949"/>
      <c r="N31" s="949"/>
      <c r="O31" s="949"/>
      <c r="P31" s="949"/>
      <c r="Q31" s="949"/>
      <c r="R31" s="949"/>
      <c r="S31" s="949"/>
      <c r="T31" s="949"/>
    </row>
    <row r="32" spans="1:20" ht="18.75">
      <c r="A32" s="216"/>
      <c r="B32" s="217"/>
      <c r="C32" s="217"/>
      <c r="D32" s="217"/>
      <c r="E32" s="217"/>
      <c r="F32" s="217"/>
      <c r="G32" s="217"/>
      <c r="H32" s="217"/>
      <c r="I32" s="217"/>
      <c r="J32" s="217"/>
      <c r="K32" s="217"/>
      <c r="L32" s="217"/>
      <c r="M32" s="217"/>
      <c r="N32" s="217"/>
      <c r="O32" s="217"/>
      <c r="P32" s="217"/>
      <c r="Q32" s="217"/>
      <c r="R32" s="214"/>
      <c r="S32" s="214"/>
      <c r="T32" s="214"/>
    </row>
    <row r="33" spans="2:20" ht="18">
      <c r="B33" s="977" t="s">
        <v>391</v>
      </c>
      <c r="C33" s="977"/>
      <c r="D33" s="977"/>
      <c r="E33" s="977"/>
      <c r="F33" s="977"/>
      <c r="G33" s="267"/>
      <c r="H33" s="267"/>
      <c r="I33" s="267"/>
      <c r="J33" s="267"/>
      <c r="K33" s="267"/>
      <c r="L33" s="267"/>
      <c r="M33" s="267"/>
      <c r="N33" s="977" t="s">
        <v>391</v>
      </c>
      <c r="O33" s="977"/>
      <c r="P33" s="977"/>
      <c r="Q33" s="977"/>
      <c r="R33" s="977"/>
      <c r="S33" s="977"/>
      <c r="T33" s="214"/>
    </row>
    <row r="34" spans="2:20" ht="18">
      <c r="B34" s="214"/>
      <c r="C34" s="214"/>
      <c r="D34" s="214"/>
      <c r="E34" s="214"/>
      <c r="F34" s="214"/>
      <c r="G34" s="214"/>
      <c r="H34" s="214"/>
      <c r="I34" s="214"/>
      <c r="J34" s="214"/>
      <c r="K34" s="214"/>
      <c r="L34" s="214"/>
      <c r="M34" s="214"/>
      <c r="N34" s="214"/>
      <c r="O34" s="214"/>
      <c r="P34" s="214"/>
      <c r="Q34" s="214"/>
      <c r="R34" s="214"/>
      <c r="S34" s="214"/>
      <c r="T34" s="214"/>
    </row>
    <row r="35" spans="2:20" ht="18.75">
      <c r="B35" s="821" t="s">
        <v>344</v>
      </c>
      <c r="C35" s="821"/>
      <c r="D35" s="821"/>
      <c r="E35" s="821"/>
      <c r="F35" s="218"/>
      <c r="G35" s="218"/>
      <c r="H35" s="218"/>
      <c r="I35" s="190"/>
      <c r="J35" s="190"/>
      <c r="K35" s="190"/>
      <c r="L35" s="190"/>
      <c r="M35" s="822" t="s">
        <v>345</v>
      </c>
      <c r="N35" s="822"/>
      <c r="O35" s="822"/>
      <c r="P35" s="822"/>
      <c r="Q35" s="822"/>
      <c r="R35" s="822"/>
      <c r="S35" s="822"/>
      <c r="T35" s="822"/>
    </row>
    <row r="36" spans="2:20" ht="18.75">
      <c r="B36" s="100"/>
      <c r="C36" s="100"/>
      <c r="D36" s="100"/>
      <c r="E36" s="100"/>
      <c r="F36" s="218"/>
      <c r="G36" s="218"/>
      <c r="H36" s="218"/>
      <c r="I36" s="190"/>
      <c r="J36" s="190"/>
      <c r="K36" s="190"/>
      <c r="L36" s="190"/>
      <c r="M36" s="101"/>
      <c r="N36" s="101"/>
      <c r="O36" s="101"/>
      <c r="P36" s="101"/>
      <c r="Q36" s="101"/>
      <c r="R36" s="101"/>
      <c r="S36" s="101"/>
      <c r="T36" s="101"/>
    </row>
    <row r="37" spans="2:20" ht="18.75">
      <c r="B37" s="100"/>
      <c r="C37" s="100"/>
      <c r="D37" s="100"/>
      <c r="E37" s="100"/>
      <c r="F37" s="218"/>
      <c r="G37" s="218"/>
      <c r="H37" s="218"/>
      <c r="I37" s="190"/>
      <c r="J37" s="190"/>
      <c r="K37" s="190"/>
      <c r="L37" s="190"/>
      <c r="M37" s="101"/>
      <c r="N37" s="101"/>
      <c r="O37" s="101"/>
      <c r="P37" s="101"/>
      <c r="Q37" s="101"/>
      <c r="R37" s="101"/>
      <c r="S37" s="101"/>
      <c r="T37" s="101"/>
    </row>
    <row r="38" s="269" customFormat="1" ht="15" hidden="1">
      <c r="A38" s="268" t="s">
        <v>219</v>
      </c>
    </row>
    <row r="39" spans="2:8" s="270" customFormat="1" ht="15" hidden="1">
      <c r="B39" s="271" t="s">
        <v>271</v>
      </c>
      <c r="C39" s="271"/>
      <c r="D39" s="271"/>
      <c r="E39" s="271"/>
      <c r="F39" s="271"/>
      <c r="G39" s="271"/>
      <c r="H39" s="271"/>
    </row>
    <row r="40" spans="2:8" s="272" customFormat="1" ht="15" hidden="1">
      <c r="B40" s="271" t="s">
        <v>272</v>
      </c>
      <c r="C40" s="197"/>
      <c r="D40" s="197"/>
      <c r="E40" s="197"/>
      <c r="F40" s="197"/>
      <c r="G40" s="197"/>
      <c r="H40" s="197"/>
    </row>
    <row r="41" ht="12.75" hidden="1"/>
    <row r="42" ht="12.75" hidden="1"/>
    <row r="43" ht="12.75" hidden="1"/>
    <row r="44" ht="12.75" hidden="1"/>
    <row r="45" ht="12.75" hidden="1"/>
  </sheetData>
  <sheetProtection/>
  <mergeCells count="48">
    <mergeCell ref="P1:T1"/>
    <mergeCell ref="H8:I8"/>
    <mergeCell ref="I9:I10"/>
    <mergeCell ref="F8:G8"/>
    <mergeCell ref="S8:S10"/>
    <mergeCell ref="K8:M9"/>
    <mergeCell ref="J8:J10"/>
    <mergeCell ref="H9:H10"/>
    <mergeCell ref="R8:R10"/>
    <mergeCell ref="N8:P9"/>
    <mergeCell ref="Q8:Q10"/>
    <mergeCell ref="E3:N3"/>
    <mergeCell ref="K6:T7"/>
    <mergeCell ref="D8:E8"/>
    <mergeCell ref="G9:G10"/>
    <mergeCell ref="T8:T10"/>
    <mergeCell ref="D7:J7"/>
    <mergeCell ref="D9:D10"/>
    <mergeCell ref="P5:T5"/>
    <mergeCell ref="D6:J6"/>
    <mergeCell ref="P2:T2"/>
    <mergeCell ref="P3:T3"/>
    <mergeCell ref="P4:T4"/>
    <mergeCell ref="A1:C1"/>
    <mergeCell ref="A3:C3"/>
    <mergeCell ref="A4:C4"/>
    <mergeCell ref="E2:N2"/>
    <mergeCell ref="A2:D2"/>
    <mergeCell ref="D4:N4"/>
    <mergeCell ref="E1:N1"/>
    <mergeCell ref="C6:C10"/>
    <mergeCell ref="E9:E10"/>
    <mergeCell ref="A11:B11"/>
    <mergeCell ref="F9:F10"/>
    <mergeCell ref="A6:B10"/>
    <mergeCell ref="M35:T35"/>
    <mergeCell ref="M29:T29"/>
    <mergeCell ref="B35:E35"/>
    <mergeCell ref="B29:E29"/>
    <mergeCell ref="B30:E30"/>
    <mergeCell ref="A12:B12"/>
    <mergeCell ref="A13:B13"/>
    <mergeCell ref="B33:F33"/>
    <mergeCell ref="N33:S33"/>
    <mergeCell ref="A14:B14"/>
    <mergeCell ref="M31:T31"/>
    <mergeCell ref="B31:E31"/>
    <mergeCell ref="M30:T3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5" customWidth="1"/>
    <col min="2" max="2" width="26.875" style="285" customWidth="1"/>
    <col min="3" max="3" width="11.625" style="241" customWidth="1"/>
    <col min="4" max="7" width="9.00390625" style="241" customWidth="1"/>
    <col min="8" max="9" width="10.125" style="241" customWidth="1"/>
    <col min="10" max="12" width="9.00390625" style="241" customWidth="1"/>
    <col min="13" max="28" width="8.00390625" style="241" customWidth="1"/>
    <col min="29" max="29" width="8.375" style="241" customWidth="1"/>
    <col min="30" max="30" width="8.00390625" style="241" customWidth="1"/>
    <col min="31" max="31" width="11.25390625" style="241" customWidth="1"/>
    <col min="32" max="32" width="13.50390625" style="241" customWidth="1"/>
    <col min="33" max="16384" width="8.00390625" style="241" customWidth="1"/>
  </cols>
  <sheetData>
    <row r="1" spans="1:12" ht="36" customHeight="1">
      <c r="A1" s="1019" t="s">
        <v>273</v>
      </c>
      <c r="B1" s="1019"/>
      <c r="C1" s="1019"/>
      <c r="D1" s="1022" t="s">
        <v>464</v>
      </c>
      <c r="E1" s="1022"/>
      <c r="F1" s="1022"/>
      <c r="G1" s="1022"/>
      <c r="H1" s="1022"/>
      <c r="I1" s="1022"/>
      <c r="J1" s="1023" t="s">
        <v>465</v>
      </c>
      <c r="K1" s="1024"/>
      <c r="L1" s="1024"/>
    </row>
    <row r="2" spans="1:12" ht="34.5" customHeight="1">
      <c r="A2" s="1025" t="s">
        <v>426</v>
      </c>
      <c r="B2" s="1025"/>
      <c r="C2" s="1025"/>
      <c r="D2" s="1022"/>
      <c r="E2" s="1022"/>
      <c r="F2" s="1022"/>
      <c r="G2" s="1022"/>
      <c r="H2" s="1022"/>
      <c r="I2" s="1022"/>
      <c r="J2" s="1026" t="s">
        <v>466</v>
      </c>
      <c r="K2" s="1027"/>
      <c r="L2" s="1027"/>
    </row>
    <row r="3" spans="1:12" ht="15" customHeight="1">
      <c r="A3" s="273" t="s">
        <v>356</v>
      </c>
      <c r="B3" s="182"/>
      <c r="C3" s="1028"/>
      <c r="D3" s="1028"/>
      <c r="E3" s="1028"/>
      <c r="F3" s="1028"/>
      <c r="G3" s="1028"/>
      <c r="H3" s="1028"/>
      <c r="I3" s="1028"/>
      <c r="J3" s="1020"/>
      <c r="K3" s="1021"/>
      <c r="L3" s="1021"/>
    </row>
    <row r="4" spans="1:12" ht="15.75" customHeight="1">
      <c r="A4" s="274"/>
      <c r="B4" s="274"/>
      <c r="C4" s="275"/>
      <c r="D4" s="275"/>
      <c r="E4" s="178"/>
      <c r="F4" s="178"/>
      <c r="G4" s="178"/>
      <c r="H4" s="276"/>
      <c r="I4" s="276"/>
      <c r="J4" s="1016" t="s">
        <v>274</v>
      </c>
      <c r="K4" s="1016"/>
      <c r="L4" s="1016"/>
    </row>
    <row r="5" spans="1:12" s="277" customFormat="1" ht="28.5" customHeight="1">
      <c r="A5" s="1030" t="s">
        <v>68</v>
      </c>
      <c r="B5" s="1030"/>
      <c r="C5" s="940" t="s">
        <v>38</v>
      </c>
      <c r="D5" s="940" t="s">
        <v>275</v>
      </c>
      <c r="E5" s="940"/>
      <c r="F5" s="940"/>
      <c r="G5" s="940"/>
      <c r="H5" s="940" t="s">
        <v>276</v>
      </c>
      <c r="I5" s="940"/>
      <c r="J5" s="940" t="s">
        <v>277</v>
      </c>
      <c r="K5" s="940"/>
      <c r="L5" s="940"/>
    </row>
    <row r="6" spans="1:13" s="277" customFormat="1" ht="80.25" customHeight="1">
      <c r="A6" s="1030"/>
      <c r="B6" s="1030"/>
      <c r="C6" s="940"/>
      <c r="D6" s="223" t="s">
        <v>278</v>
      </c>
      <c r="E6" s="223" t="s">
        <v>279</v>
      </c>
      <c r="F6" s="223" t="s">
        <v>427</v>
      </c>
      <c r="G6" s="223" t="s">
        <v>280</v>
      </c>
      <c r="H6" s="223" t="s">
        <v>281</v>
      </c>
      <c r="I6" s="223" t="s">
        <v>282</v>
      </c>
      <c r="J6" s="223" t="s">
        <v>283</v>
      </c>
      <c r="K6" s="223" t="s">
        <v>284</v>
      </c>
      <c r="L6" s="223" t="s">
        <v>285</v>
      </c>
      <c r="M6" s="278"/>
    </row>
    <row r="7" spans="1:12" s="279" customFormat="1" ht="16.5" customHeight="1">
      <c r="A7" s="1017" t="s">
        <v>6</v>
      </c>
      <c r="B7" s="1017"/>
      <c r="C7" s="229">
        <v>1</v>
      </c>
      <c r="D7" s="229">
        <v>2</v>
      </c>
      <c r="E7" s="229">
        <v>3</v>
      </c>
      <c r="F7" s="229">
        <v>4</v>
      </c>
      <c r="G7" s="229">
        <v>5</v>
      </c>
      <c r="H7" s="229">
        <v>6</v>
      </c>
      <c r="I7" s="229">
        <v>7</v>
      </c>
      <c r="J7" s="229">
        <v>8</v>
      </c>
      <c r="K7" s="229">
        <v>9</v>
      </c>
      <c r="L7" s="229">
        <v>10</v>
      </c>
    </row>
    <row r="8" spans="1:12" s="279" customFormat="1" ht="16.5" customHeight="1">
      <c r="A8" s="1033" t="s">
        <v>424</v>
      </c>
      <c r="B8" s="1034"/>
      <c r="C8" s="231">
        <f aca="true" t="shared" si="0" ref="C8:L8">C10-C9</f>
        <v>-3</v>
      </c>
      <c r="D8" s="231">
        <f t="shared" si="0"/>
        <v>-1</v>
      </c>
      <c r="E8" s="231">
        <f t="shared" si="0"/>
        <v>0</v>
      </c>
      <c r="F8" s="231">
        <f t="shared" si="0"/>
        <v>0</v>
      </c>
      <c r="G8" s="231">
        <f t="shared" si="0"/>
        <v>-2</v>
      </c>
      <c r="H8" s="231">
        <f t="shared" si="0"/>
        <v>-2</v>
      </c>
      <c r="I8" s="231">
        <f t="shared" si="0"/>
        <v>0</v>
      </c>
      <c r="J8" s="231">
        <f t="shared" si="0"/>
        <v>-2</v>
      </c>
      <c r="K8" s="231">
        <f t="shared" si="0"/>
        <v>-1</v>
      </c>
      <c r="L8" s="231">
        <f t="shared" si="0"/>
        <v>0</v>
      </c>
    </row>
    <row r="9" spans="1:12" s="279" customFormat="1" ht="16.5" customHeight="1">
      <c r="A9" s="1031" t="s">
        <v>400</v>
      </c>
      <c r="B9" s="1032"/>
      <c r="C9" s="232">
        <v>9</v>
      </c>
      <c r="D9" s="232">
        <v>2</v>
      </c>
      <c r="E9" s="232">
        <v>2</v>
      </c>
      <c r="F9" s="232">
        <v>0</v>
      </c>
      <c r="G9" s="232">
        <v>5</v>
      </c>
      <c r="H9" s="232">
        <v>8</v>
      </c>
      <c r="I9" s="232">
        <v>0</v>
      </c>
      <c r="J9" s="232">
        <v>8</v>
      </c>
      <c r="K9" s="232">
        <v>1</v>
      </c>
      <c r="L9" s="232">
        <v>0</v>
      </c>
    </row>
    <row r="10" spans="1:12" s="279" customFormat="1" ht="16.5" customHeight="1">
      <c r="A10" s="1018" t="s">
        <v>270</v>
      </c>
      <c r="B10" s="1018"/>
      <c r="C10" s="234">
        <f aca="true" t="shared" si="1" ref="C10:L10">C11+C12</f>
        <v>6</v>
      </c>
      <c r="D10" s="234">
        <f t="shared" si="1"/>
        <v>1</v>
      </c>
      <c r="E10" s="234">
        <f t="shared" si="1"/>
        <v>2</v>
      </c>
      <c r="F10" s="234">
        <f t="shared" si="1"/>
        <v>0</v>
      </c>
      <c r="G10" s="234">
        <f t="shared" si="1"/>
        <v>3</v>
      </c>
      <c r="H10" s="234">
        <f t="shared" si="1"/>
        <v>6</v>
      </c>
      <c r="I10" s="234">
        <f t="shared" si="1"/>
        <v>0</v>
      </c>
      <c r="J10" s="234">
        <f t="shared" si="1"/>
        <v>6</v>
      </c>
      <c r="K10" s="234">
        <f t="shared" si="1"/>
        <v>0</v>
      </c>
      <c r="L10" s="234">
        <f t="shared" si="1"/>
        <v>0</v>
      </c>
    </row>
    <row r="11" spans="1:12" s="279" customFormat="1" ht="16.5" customHeight="1">
      <c r="A11" s="205" t="s">
        <v>0</v>
      </c>
      <c r="B11" s="206" t="s">
        <v>286</v>
      </c>
      <c r="C11" s="280">
        <f>D11+E11+F11+G11</f>
        <v>3</v>
      </c>
      <c r="D11" s="239">
        <v>1</v>
      </c>
      <c r="E11" s="239">
        <v>0</v>
      </c>
      <c r="F11" s="239">
        <v>0</v>
      </c>
      <c r="G11" s="239">
        <v>2</v>
      </c>
      <c r="H11" s="239">
        <v>3</v>
      </c>
      <c r="I11" s="239">
        <v>0</v>
      </c>
      <c r="J11" s="281">
        <v>3</v>
      </c>
      <c r="K11" s="281">
        <v>0</v>
      </c>
      <c r="L11" s="281">
        <v>0</v>
      </c>
    </row>
    <row r="12" spans="1:12" s="279" customFormat="1" ht="16.5" customHeight="1">
      <c r="A12" s="205" t="s">
        <v>1</v>
      </c>
      <c r="B12" s="206" t="s">
        <v>19</v>
      </c>
      <c r="C12" s="234">
        <f aca="true" t="shared" si="2" ref="C12:L12">C13+C14+C15+C16+C17+C18+C19+C20+C21+C22+C23</f>
        <v>3</v>
      </c>
      <c r="D12" s="234">
        <f t="shared" si="2"/>
        <v>0</v>
      </c>
      <c r="E12" s="234">
        <f t="shared" si="2"/>
        <v>2</v>
      </c>
      <c r="F12" s="234">
        <f t="shared" si="2"/>
        <v>0</v>
      </c>
      <c r="G12" s="234">
        <f t="shared" si="2"/>
        <v>1</v>
      </c>
      <c r="H12" s="234">
        <f t="shared" si="2"/>
        <v>3</v>
      </c>
      <c r="I12" s="234">
        <f t="shared" si="2"/>
        <v>0</v>
      </c>
      <c r="J12" s="234">
        <f t="shared" si="2"/>
        <v>3</v>
      </c>
      <c r="K12" s="234">
        <f t="shared" si="2"/>
        <v>0</v>
      </c>
      <c r="L12" s="234">
        <f t="shared" si="2"/>
        <v>0</v>
      </c>
    </row>
    <row r="13" spans="1:32" s="279" customFormat="1" ht="16.5" customHeight="1">
      <c r="A13" s="282">
        <v>1</v>
      </c>
      <c r="B13" s="76" t="s">
        <v>369</v>
      </c>
      <c r="C13" s="280">
        <f aca="true" t="shared" si="3" ref="C13:C23">D13+E13+F13+G13</f>
        <v>0</v>
      </c>
      <c r="D13" s="239">
        <v>0</v>
      </c>
      <c r="E13" s="239">
        <v>0</v>
      </c>
      <c r="F13" s="239">
        <v>0</v>
      </c>
      <c r="G13" s="239">
        <v>0</v>
      </c>
      <c r="H13" s="239">
        <v>0</v>
      </c>
      <c r="I13" s="239">
        <v>0</v>
      </c>
      <c r="J13" s="281">
        <v>0</v>
      </c>
      <c r="K13" s="281">
        <v>0</v>
      </c>
      <c r="L13" s="281">
        <v>0</v>
      </c>
      <c r="AF13" s="279" t="s">
        <v>368</v>
      </c>
    </row>
    <row r="14" spans="1:37" s="279" customFormat="1" ht="16.5" customHeight="1">
      <c r="A14" s="282">
        <v>2</v>
      </c>
      <c r="B14" s="76" t="s">
        <v>401</v>
      </c>
      <c r="C14" s="280">
        <f t="shared" si="3"/>
        <v>0</v>
      </c>
      <c r="D14" s="236">
        <v>0</v>
      </c>
      <c r="E14" s="239">
        <v>0</v>
      </c>
      <c r="F14" s="239">
        <v>0</v>
      </c>
      <c r="G14" s="239">
        <v>0</v>
      </c>
      <c r="H14" s="239">
        <v>0</v>
      </c>
      <c r="I14" s="239">
        <v>0</v>
      </c>
      <c r="J14" s="281">
        <v>0</v>
      </c>
      <c r="K14" s="281">
        <v>0</v>
      </c>
      <c r="L14" s="281">
        <v>0</v>
      </c>
      <c r="AK14" s="207"/>
    </row>
    <row r="15" spans="1:13" s="279" customFormat="1" ht="16.5" customHeight="1">
      <c r="A15" s="282">
        <v>3</v>
      </c>
      <c r="B15" s="76" t="s">
        <v>372</v>
      </c>
      <c r="C15" s="280">
        <f t="shared" si="3"/>
        <v>0</v>
      </c>
      <c r="D15" s="239">
        <v>0</v>
      </c>
      <c r="E15" s="239">
        <v>0</v>
      </c>
      <c r="F15" s="239">
        <v>0</v>
      </c>
      <c r="G15" s="239">
        <v>0</v>
      </c>
      <c r="H15" s="283">
        <v>0</v>
      </c>
      <c r="I15" s="283">
        <v>0</v>
      </c>
      <c r="J15" s="284">
        <v>0</v>
      </c>
      <c r="K15" s="281">
        <v>0</v>
      </c>
      <c r="L15" s="281">
        <v>0</v>
      </c>
      <c r="M15" s="186"/>
    </row>
    <row r="16" spans="1:38" s="279" customFormat="1" ht="16.5" customHeight="1">
      <c r="A16" s="282">
        <v>4</v>
      </c>
      <c r="B16" s="76" t="s">
        <v>373</v>
      </c>
      <c r="C16" s="280">
        <f t="shared" si="3"/>
        <v>0</v>
      </c>
      <c r="D16" s="239">
        <v>0</v>
      </c>
      <c r="E16" s="239">
        <v>0</v>
      </c>
      <c r="F16" s="239">
        <v>0</v>
      </c>
      <c r="G16" s="239">
        <v>0</v>
      </c>
      <c r="H16" s="283">
        <v>0</v>
      </c>
      <c r="I16" s="283">
        <v>0</v>
      </c>
      <c r="J16" s="284">
        <v>0</v>
      </c>
      <c r="K16" s="281">
        <v>0</v>
      </c>
      <c r="L16" s="281">
        <v>0</v>
      </c>
      <c r="M16" s="186"/>
      <c r="AL16" s="207"/>
    </row>
    <row r="17" spans="1:32" s="279" customFormat="1" ht="16.5" customHeight="1">
      <c r="A17" s="282">
        <v>5</v>
      </c>
      <c r="B17" s="76" t="s">
        <v>428</v>
      </c>
      <c r="C17" s="280">
        <f t="shared" si="3"/>
        <v>1</v>
      </c>
      <c r="D17" s="239">
        <v>0</v>
      </c>
      <c r="E17" s="239">
        <v>0</v>
      </c>
      <c r="F17" s="239">
        <v>0</v>
      </c>
      <c r="G17" s="239">
        <v>1</v>
      </c>
      <c r="H17" s="239">
        <v>1</v>
      </c>
      <c r="I17" s="239">
        <v>0</v>
      </c>
      <c r="J17" s="281">
        <v>1</v>
      </c>
      <c r="K17" s="281">
        <v>0</v>
      </c>
      <c r="L17" s="281">
        <v>0</v>
      </c>
      <c r="AF17" s="207" t="s">
        <v>371</v>
      </c>
    </row>
    <row r="18" spans="1:12" s="279" customFormat="1" ht="16.5" customHeight="1">
      <c r="A18" s="282">
        <v>6</v>
      </c>
      <c r="B18" s="76" t="s">
        <v>375</v>
      </c>
      <c r="C18" s="280">
        <f t="shared" si="3"/>
        <v>1</v>
      </c>
      <c r="D18" s="239">
        <v>0</v>
      </c>
      <c r="E18" s="239">
        <v>1</v>
      </c>
      <c r="F18" s="239">
        <v>0</v>
      </c>
      <c r="G18" s="239">
        <v>0</v>
      </c>
      <c r="H18" s="239">
        <v>1</v>
      </c>
      <c r="I18" s="239">
        <v>0</v>
      </c>
      <c r="J18" s="281">
        <v>1</v>
      </c>
      <c r="K18" s="281">
        <v>0</v>
      </c>
      <c r="L18" s="281">
        <v>0</v>
      </c>
    </row>
    <row r="19" spans="1:12" s="279" customFormat="1" ht="16.5" customHeight="1">
      <c r="A19" s="282">
        <v>7</v>
      </c>
      <c r="B19" s="76" t="s">
        <v>380</v>
      </c>
      <c r="C19" s="280">
        <f t="shared" si="3"/>
        <v>0</v>
      </c>
      <c r="D19" s="239">
        <v>0</v>
      </c>
      <c r="E19" s="239">
        <v>0</v>
      </c>
      <c r="F19" s="239">
        <v>0</v>
      </c>
      <c r="G19" s="239">
        <v>0</v>
      </c>
      <c r="H19" s="239">
        <v>0</v>
      </c>
      <c r="I19" s="239">
        <v>0</v>
      </c>
      <c r="J19" s="281">
        <v>0</v>
      </c>
      <c r="K19" s="281">
        <v>0</v>
      </c>
      <c r="L19" s="281">
        <v>0</v>
      </c>
    </row>
    <row r="20" spans="1:12" s="279" customFormat="1" ht="16.5" customHeight="1">
      <c r="A20" s="282">
        <v>8</v>
      </c>
      <c r="B20" s="76" t="s">
        <v>382</v>
      </c>
      <c r="C20" s="280">
        <f t="shared" si="3"/>
        <v>0</v>
      </c>
      <c r="D20" s="239">
        <v>0</v>
      </c>
      <c r="E20" s="239">
        <v>0</v>
      </c>
      <c r="F20" s="239">
        <v>0</v>
      </c>
      <c r="G20" s="239">
        <v>0</v>
      </c>
      <c r="H20" s="239">
        <v>0</v>
      </c>
      <c r="I20" s="239">
        <v>0</v>
      </c>
      <c r="J20" s="281">
        <v>0</v>
      </c>
      <c r="K20" s="281">
        <v>0</v>
      </c>
      <c r="L20" s="281">
        <v>0</v>
      </c>
    </row>
    <row r="21" spans="1:39" s="279" customFormat="1" ht="16.5" customHeight="1">
      <c r="A21" s="282">
        <v>9</v>
      </c>
      <c r="B21" s="76" t="s">
        <v>383</v>
      </c>
      <c r="C21" s="280">
        <f t="shared" si="3"/>
        <v>0</v>
      </c>
      <c r="D21" s="239">
        <v>0</v>
      </c>
      <c r="E21" s="239">
        <v>0</v>
      </c>
      <c r="F21" s="239">
        <v>0</v>
      </c>
      <c r="G21" s="239">
        <v>0</v>
      </c>
      <c r="H21" s="239">
        <v>0</v>
      </c>
      <c r="I21" s="239">
        <v>0</v>
      </c>
      <c r="J21" s="281">
        <v>0</v>
      </c>
      <c r="K21" s="281">
        <v>0</v>
      </c>
      <c r="L21" s="281">
        <v>0</v>
      </c>
      <c r="AJ21" s="279" t="s">
        <v>376</v>
      </c>
      <c r="AK21" s="279" t="s">
        <v>377</v>
      </c>
      <c r="AL21" s="279" t="s">
        <v>378</v>
      </c>
      <c r="AM21" s="207" t="s">
        <v>379</v>
      </c>
    </row>
    <row r="22" spans="1:39" s="279" customFormat="1" ht="16.5" customHeight="1">
      <c r="A22" s="282">
        <v>10</v>
      </c>
      <c r="B22" s="76" t="s">
        <v>384</v>
      </c>
      <c r="C22" s="280">
        <f t="shared" si="3"/>
        <v>1</v>
      </c>
      <c r="D22" s="239">
        <v>0</v>
      </c>
      <c r="E22" s="239">
        <v>1</v>
      </c>
      <c r="F22" s="239">
        <v>0</v>
      </c>
      <c r="G22" s="239">
        <v>0</v>
      </c>
      <c r="H22" s="239">
        <v>1</v>
      </c>
      <c r="I22" s="239">
        <v>0</v>
      </c>
      <c r="J22" s="281">
        <v>1</v>
      </c>
      <c r="K22" s="281">
        <v>0</v>
      </c>
      <c r="L22" s="281">
        <v>0</v>
      </c>
      <c r="AM22" s="207" t="s">
        <v>381</v>
      </c>
    </row>
    <row r="23" spans="1:12" s="279" customFormat="1" ht="16.5" customHeight="1">
      <c r="A23" s="282">
        <v>11</v>
      </c>
      <c r="B23" s="76" t="s">
        <v>386</v>
      </c>
      <c r="C23" s="280">
        <f t="shared" si="3"/>
        <v>0</v>
      </c>
      <c r="D23" s="239">
        <v>0</v>
      </c>
      <c r="E23" s="239">
        <v>0</v>
      </c>
      <c r="F23" s="239">
        <v>0</v>
      </c>
      <c r="G23" s="239">
        <v>0</v>
      </c>
      <c r="H23" s="239">
        <v>0</v>
      </c>
      <c r="I23" s="239">
        <v>0</v>
      </c>
      <c r="J23" s="281">
        <v>0</v>
      </c>
      <c r="K23" s="281">
        <v>0</v>
      </c>
      <c r="L23" s="281">
        <v>0</v>
      </c>
    </row>
    <row r="24" ht="9" customHeight="1">
      <c r="AJ24" s="241" t="s">
        <v>376</v>
      </c>
    </row>
    <row r="25" spans="1:36" ht="15.75" customHeight="1">
      <c r="A25" s="938" t="s">
        <v>429</v>
      </c>
      <c r="B25" s="938"/>
      <c r="C25" s="938"/>
      <c r="D25" s="938"/>
      <c r="E25" s="190"/>
      <c r="F25" s="945" t="s">
        <v>387</v>
      </c>
      <c r="G25" s="945"/>
      <c r="H25" s="945"/>
      <c r="I25" s="945"/>
      <c r="J25" s="945"/>
      <c r="K25" s="945"/>
      <c r="L25" s="945"/>
      <c r="AJ25" s="198" t="s">
        <v>385</v>
      </c>
    </row>
    <row r="26" spans="1:44" ht="15" customHeight="1">
      <c r="A26" s="951" t="s">
        <v>243</v>
      </c>
      <c r="B26" s="951"/>
      <c r="C26" s="951"/>
      <c r="D26" s="951"/>
      <c r="E26" s="191"/>
      <c r="F26" s="954" t="s">
        <v>244</v>
      </c>
      <c r="G26" s="954"/>
      <c r="H26" s="954"/>
      <c r="I26" s="954"/>
      <c r="J26" s="954"/>
      <c r="K26" s="954"/>
      <c r="L26" s="954"/>
      <c r="AR26" s="198"/>
    </row>
    <row r="27" spans="1:12" s="178" customFormat="1" ht="18.75">
      <c r="A27" s="948"/>
      <c r="B27" s="948"/>
      <c r="C27" s="948"/>
      <c r="D27" s="948"/>
      <c r="E27" s="190"/>
      <c r="F27" s="949"/>
      <c r="G27" s="949"/>
      <c r="H27" s="949"/>
      <c r="I27" s="949"/>
      <c r="J27" s="949"/>
      <c r="K27" s="949"/>
      <c r="L27" s="949"/>
    </row>
    <row r="28" spans="1:35" ht="18">
      <c r="A28" s="195"/>
      <c r="B28" s="195"/>
      <c r="C28" s="190"/>
      <c r="D28" s="190"/>
      <c r="E28" s="190"/>
      <c r="F28" s="190"/>
      <c r="G28" s="190"/>
      <c r="H28" s="190"/>
      <c r="I28" s="190"/>
      <c r="J28" s="190"/>
      <c r="K28" s="190"/>
      <c r="L28" s="190"/>
      <c r="AG28" s="241" t="s">
        <v>388</v>
      </c>
      <c r="AI28" s="198">
        <f>82/88</f>
        <v>0.9318181818181818</v>
      </c>
    </row>
    <row r="29" spans="1:12" ht="18">
      <c r="A29" s="195"/>
      <c r="B29" s="1029" t="s">
        <v>391</v>
      </c>
      <c r="C29" s="1029"/>
      <c r="D29" s="190"/>
      <c r="E29" s="190"/>
      <c r="F29" s="190"/>
      <c r="G29" s="190"/>
      <c r="H29" s="1029" t="s">
        <v>391</v>
      </c>
      <c r="I29" s="1029"/>
      <c r="J29" s="1029"/>
      <c r="K29" s="190"/>
      <c r="L29" s="190"/>
    </row>
    <row r="30" spans="1:12" ht="13.5" customHeight="1">
      <c r="A30" s="195"/>
      <c r="B30" s="195"/>
      <c r="C30" s="190"/>
      <c r="D30" s="190"/>
      <c r="E30" s="190"/>
      <c r="F30" s="190"/>
      <c r="G30" s="190"/>
      <c r="H30" s="190"/>
      <c r="I30" s="190"/>
      <c r="J30" s="190"/>
      <c r="K30" s="190"/>
      <c r="L30" s="190"/>
    </row>
    <row r="31" spans="1:12" ht="13.5" customHeight="1" hidden="1">
      <c r="A31" s="195"/>
      <c r="B31" s="195"/>
      <c r="C31" s="190"/>
      <c r="D31" s="190"/>
      <c r="E31" s="190"/>
      <c r="F31" s="190"/>
      <c r="G31" s="190"/>
      <c r="H31" s="190"/>
      <c r="I31" s="190"/>
      <c r="J31" s="190"/>
      <c r="K31" s="190"/>
      <c r="L31" s="190"/>
    </row>
    <row r="32" spans="1:12" s="192" customFormat="1" ht="19.5" hidden="1">
      <c r="A32" s="286" t="s">
        <v>287</v>
      </c>
      <c r="B32" s="193"/>
      <c r="C32" s="194"/>
      <c r="D32" s="194"/>
      <c r="E32" s="194"/>
      <c r="F32" s="194"/>
      <c r="G32" s="194"/>
      <c r="H32" s="194"/>
      <c r="I32" s="194"/>
      <c r="J32" s="194"/>
      <c r="K32" s="194"/>
      <c r="L32" s="194"/>
    </row>
    <row r="33" spans="1:12" s="219" customFormat="1" ht="18.75" hidden="1">
      <c r="A33" s="245"/>
      <c r="B33" s="287" t="s">
        <v>288</v>
      </c>
      <c r="C33" s="287"/>
      <c r="D33" s="287"/>
      <c r="E33" s="244"/>
      <c r="F33" s="244"/>
      <c r="G33" s="244"/>
      <c r="H33" s="244"/>
      <c r="I33" s="244"/>
      <c r="J33" s="244"/>
      <c r="K33" s="244"/>
      <c r="L33" s="244"/>
    </row>
    <row r="34" spans="1:12" s="219" customFormat="1" ht="18.75" hidden="1">
      <c r="A34" s="245"/>
      <c r="B34" s="287" t="s">
        <v>289</v>
      </c>
      <c r="C34" s="287"/>
      <c r="D34" s="287"/>
      <c r="E34" s="287"/>
      <c r="F34" s="244"/>
      <c r="G34" s="244"/>
      <c r="H34" s="244"/>
      <c r="I34" s="244"/>
      <c r="J34" s="244"/>
      <c r="K34" s="244"/>
      <c r="L34" s="244"/>
    </row>
    <row r="35" spans="1:12" s="219" customFormat="1" ht="18.75" hidden="1">
      <c r="A35" s="245"/>
      <c r="B35" s="244" t="s">
        <v>290</v>
      </c>
      <c r="C35" s="244"/>
      <c r="D35" s="244"/>
      <c r="E35" s="244"/>
      <c r="F35" s="244"/>
      <c r="G35" s="244"/>
      <c r="H35" s="244"/>
      <c r="I35" s="244"/>
      <c r="J35" s="244"/>
      <c r="K35" s="244"/>
      <c r="L35" s="244"/>
    </row>
    <row r="36" spans="1:12" ht="18">
      <c r="A36" s="195"/>
      <c r="B36" s="195"/>
      <c r="C36" s="190"/>
      <c r="D36" s="190"/>
      <c r="E36" s="190"/>
      <c r="F36" s="190"/>
      <c r="G36" s="190"/>
      <c r="H36" s="190"/>
      <c r="I36" s="190"/>
      <c r="J36" s="190"/>
      <c r="K36" s="190"/>
      <c r="L36" s="190"/>
    </row>
    <row r="37" spans="1:13" ht="18.75">
      <c r="A37" s="821" t="s">
        <v>344</v>
      </c>
      <c r="B37" s="821"/>
      <c r="C37" s="821"/>
      <c r="D37" s="821"/>
      <c r="E37" s="218"/>
      <c r="F37" s="822" t="s">
        <v>345</v>
      </c>
      <c r="G37" s="822"/>
      <c r="H37" s="822"/>
      <c r="I37" s="822"/>
      <c r="J37" s="822"/>
      <c r="K37" s="822"/>
      <c r="L37" s="822"/>
      <c r="M37" s="135"/>
    </row>
    <row r="38" spans="1:12" ht="18">
      <c r="A38" s="195"/>
      <c r="B38" s="195"/>
      <c r="C38" s="190"/>
      <c r="D38" s="190"/>
      <c r="E38" s="190"/>
      <c r="F38" s="190"/>
      <c r="G38" s="190"/>
      <c r="H38" s="190"/>
      <c r="I38" s="190"/>
      <c r="J38" s="190"/>
      <c r="K38" s="190"/>
      <c r="L38" s="190"/>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1" customWidth="1"/>
    <col min="2" max="2" width="20.875" style="241" customWidth="1"/>
    <col min="3" max="3" width="11.875" style="241" customWidth="1"/>
    <col min="4" max="4" width="9.875" style="241" customWidth="1"/>
    <col min="5" max="5" width="9.375" style="241" customWidth="1"/>
    <col min="6" max="6" width="9.625" style="241" customWidth="1"/>
    <col min="7" max="7" width="10.125" style="241" customWidth="1"/>
    <col min="8" max="9" width="10.625" style="241" customWidth="1"/>
    <col min="10" max="10" width="12.50390625" style="241" customWidth="1"/>
    <col min="11" max="11" width="8.875" style="241" customWidth="1"/>
    <col min="12" max="12" width="10.625" style="313" customWidth="1"/>
    <col min="13" max="13" width="7.375" style="241" customWidth="1"/>
    <col min="14" max="28" width="8.00390625" style="241" customWidth="1"/>
    <col min="29" max="29" width="8.375" style="241" customWidth="1"/>
    <col min="30" max="30" width="8.00390625" style="241" customWidth="1"/>
    <col min="31" max="31" width="11.25390625" style="241" customWidth="1"/>
    <col min="32" max="32" width="13.50390625" style="241" customWidth="1"/>
    <col min="33" max="16384" width="8.00390625" style="241" customWidth="1"/>
  </cols>
  <sheetData>
    <row r="1" spans="1:12" ht="24" customHeight="1">
      <c r="A1" s="1042" t="s">
        <v>291</v>
      </c>
      <c r="B1" s="1042"/>
      <c r="C1" s="1042"/>
      <c r="D1" s="1022" t="s">
        <v>467</v>
      </c>
      <c r="E1" s="1022"/>
      <c r="F1" s="1022"/>
      <c r="G1" s="1022"/>
      <c r="H1" s="1022"/>
      <c r="I1" s="178"/>
      <c r="J1" s="179" t="s">
        <v>461</v>
      </c>
      <c r="K1" s="288"/>
      <c r="L1" s="288"/>
    </row>
    <row r="2" spans="1:12" ht="15.75" customHeight="1">
      <c r="A2" s="1046" t="s">
        <v>402</v>
      </c>
      <c r="B2" s="1046"/>
      <c r="C2" s="1046"/>
      <c r="D2" s="1022"/>
      <c r="E2" s="1022"/>
      <c r="F2" s="1022"/>
      <c r="G2" s="1022"/>
      <c r="H2" s="1022"/>
      <c r="I2" s="178"/>
      <c r="J2" s="289" t="s">
        <v>403</v>
      </c>
      <c r="K2" s="289"/>
      <c r="L2" s="289"/>
    </row>
    <row r="3" spans="1:12" ht="18.75" customHeight="1">
      <c r="A3" s="964" t="s">
        <v>354</v>
      </c>
      <c r="B3" s="964"/>
      <c r="C3" s="964"/>
      <c r="D3" s="175"/>
      <c r="E3" s="175"/>
      <c r="F3" s="175"/>
      <c r="G3" s="175"/>
      <c r="H3" s="175"/>
      <c r="I3" s="178"/>
      <c r="J3" s="182" t="s">
        <v>460</v>
      </c>
      <c r="K3" s="182"/>
      <c r="L3" s="182"/>
    </row>
    <row r="4" spans="1:12" ht="15.75" customHeight="1">
      <c r="A4" s="1043" t="s">
        <v>430</v>
      </c>
      <c r="B4" s="1043"/>
      <c r="C4" s="1043"/>
      <c r="D4" s="1041"/>
      <c r="E4" s="1041"/>
      <c r="F4" s="1041"/>
      <c r="G4" s="1041"/>
      <c r="H4" s="1041"/>
      <c r="I4" s="178"/>
      <c r="J4" s="290" t="s">
        <v>395</v>
      </c>
      <c r="K4" s="290"/>
      <c r="L4" s="290"/>
    </row>
    <row r="5" spans="1:12" ht="15.75">
      <c r="A5" s="1047"/>
      <c r="B5" s="1047"/>
      <c r="C5" s="174"/>
      <c r="D5" s="178"/>
      <c r="E5" s="178"/>
      <c r="F5" s="178"/>
      <c r="G5" s="178"/>
      <c r="H5" s="291"/>
      <c r="I5" s="1039" t="s">
        <v>431</v>
      </c>
      <c r="J5" s="1039"/>
      <c r="K5" s="1039"/>
      <c r="L5" s="1039"/>
    </row>
    <row r="6" spans="1:12" ht="18.75" customHeight="1">
      <c r="A6" s="956" t="s">
        <v>68</v>
      </c>
      <c r="B6" s="957"/>
      <c r="C6" s="1035" t="s">
        <v>292</v>
      </c>
      <c r="D6" s="952" t="s">
        <v>293</v>
      </c>
      <c r="E6" s="1040"/>
      <c r="F6" s="953"/>
      <c r="G6" s="952" t="s">
        <v>294</v>
      </c>
      <c r="H6" s="1040"/>
      <c r="I6" s="1040"/>
      <c r="J6" s="1040"/>
      <c r="K6" s="1040"/>
      <c r="L6" s="953"/>
    </row>
    <row r="7" spans="1:12" ht="15.75" customHeight="1">
      <c r="A7" s="958"/>
      <c r="B7" s="959"/>
      <c r="C7" s="1036"/>
      <c r="D7" s="952" t="s">
        <v>7</v>
      </c>
      <c r="E7" s="1040"/>
      <c r="F7" s="953"/>
      <c r="G7" s="1035" t="s">
        <v>37</v>
      </c>
      <c r="H7" s="952" t="s">
        <v>7</v>
      </c>
      <c r="I7" s="1040"/>
      <c r="J7" s="1040"/>
      <c r="K7" s="1040"/>
      <c r="L7" s="953"/>
    </row>
    <row r="8" spans="1:12" ht="14.25" customHeight="1">
      <c r="A8" s="958"/>
      <c r="B8" s="959"/>
      <c r="C8" s="1036"/>
      <c r="D8" s="1035" t="s">
        <v>295</v>
      </c>
      <c r="E8" s="1035" t="s">
        <v>296</v>
      </c>
      <c r="F8" s="1035" t="s">
        <v>297</v>
      </c>
      <c r="G8" s="1036"/>
      <c r="H8" s="1035" t="s">
        <v>298</v>
      </c>
      <c r="I8" s="1035" t="s">
        <v>299</v>
      </c>
      <c r="J8" s="1035" t="s">
        <v>300</v>
      </c>
      <c r="K8" s="1035" t="s">
        <v>301</v>
      </c>
      <c r="L8" s="1035" t="s">
        <v>302</v>
      </c>
    </row>
    <row r="9" spans="1:12" ht="77.25" customHeight="1">
      <c r="A9" s="960"/>
      <c r="B9" s="961"/>
      <c r="C9" s="1037"/>
      <c r="D9" s="1037"/>
      <c r="E9" s="1037"/>
      <c r="F9" s="1037"/>
      <c r="G9" s="1037"/>
      <c r="H9" s="1037"/>
      <c r="I9" s="1037"/>
      <c r="J9" s="1037"/>
      <c r="K9" s="1037"/>
      <c r="L9" s="1037"/>
    </row>
    <row r="10" spans="1:12" s="279" customFormat="1" ht="16.5" customHeight="1">
      <c r="A10" s="1048" t="s">
        <v>6</v>
      </c>
      <c r="B10" s="1049"/>
      <c r="C10" s="228">
        <v>1</v>
      </c>
      <c r="D10" s="228">
        <v>2</v>
      </c>
      <c r="E10" s="228">
        <v>3</v>
      </c>
      <c r="F10" s="228">
        <v>4</v>
      </c>
      <c r="G10" s="228">
        <v>5</v>
      </c>
      <c r="H10" s="228">
        <v>6</v>
      </c>
      <c r="I10" s="228">
        <v>7</v>
      </c>
      <c r="J10" s="228">
        <v>8</v>
      </c>
      <c r="K10" s="229" t="s">
        <v>74</v>
      </c>
      <c r="L10" s="229" t="s">
        <v>97</v>
      </c>
    </row>
    <row r="11" spans="1:12" s="279" customFormat="1" ht="16.5" customHeight="1">
      <c r="A11" s="1052" t="s">
        <v>399</v>
      </c>
      <c r="B11" s="1053"/>
      <c r="C11" s="231">
        <f aca="true" t="shared" si="0" ref="C11:L11">C13-C12</f>
        <v>-8</v>
      </c>
      <c r="D11" s="231">
        <f t="shared" si="0"/>
        <v>0</v>
      </c>
      <c r="E11" s="231">
        <f t="shared" si="0"/>
        <v>-1</v>
      </c>
      <c r="F11" s="231">
        <f t="shared" si="0"/>
        <v>-7</v>
      </c>
      <c r="G11" s="231">
        <f t="shared" si="0"/>
        <v>-6</v>
      </c>
      <c r="H11" s="231">
        <f t="shared" si="0"/>
        <v>0</v>
      </c>
      <c r="I11" s="231">
        <f t="shared" si="0"/>
        <v>0</v>
      </c>
      <c r="J11" s="231">
        <f t="shared" si="0"/>
        <v>0</v>
      </c>
      <c r="K11" s="231">
        <f t="shared" si="0"/>
        <v>-6</v>
      </c>
      <c r="L11" s="231">
        <f t="shared" si="0"/>
        <v>0</v>
      </c>
    </row>
    <row r="12" spans="1:12" s="279" customFormat="1" ht="16.5" customHeight="1">
      <c r="A12" s="1050" t="s">
        <v>400</v>
      </c>
      <c r="B12" s="1051"/>
      <c r="C12" s="232">
        <v>12</v>
      </c>
      <c r="D12" s="232">
        <v>0</v>
      </c>
      <c r="E12" s="232">
        <v>1</v>
      </c>
      <c r="F12" s="232">
        <v>11</v>
      </c>
      <c r="G12" s="232">
        <v>10</v>
      </c>
      <c r="H12" s="232">
        <v>0</v>
      </c>
      <c r="I12" s="232">
        <v>0</v>
      </c>
      <c r="J12" s="232">
        <v>0</v>
      </c>
      <c r="K12" s="232">
        <v>6</v>
      </c>
      <c r="L12" s="232">
        <v>4</v>
      </c>
    </row>
    <row r="13" spans="1:32" s="279" customFormat="1" ht="16.5" customHeight="1">
      <c r="A13" s="1044" t="s">
        <v>37</v>
      </c>
      <c r="B13" s="1045"/>
      <c r="C13" s="234">
        <f>C14+C15</f>
        <v>4</v>
      </c>
      <c r="D13" s="234">
        <f>D14+D15</f>
        <v>0</v>
      </c>
      <c r="E13" s="234">
        <f>E14+E15</f>
        <v>0</v>
      </c>
      <c r="F13" s="234">
        <f>F14+F15</f>
        <v>4</v>
      </c>
      <c r="G13" s="234">
        <f aca="true" t="shared" si="1" ref="G13:G26">H13+I13+J13+K13+L13</f>
        <v>4</v>
      </c>
      <c r="H13" s="234">
        <f>H14+H15</f>
        <v>0</v>
      </c>
      <c r="I13" s="234">
        <f>I14+I15</f>
        <v>0</v>
      </c>
      <c r="J13" s="234">
        <f>J14+J15</f>
        <v>0</v>
      </c>
      <c r="K13" s="234">
        <f>K14+K15</f>
        <v>0</v>
      </c>
      <c r="L13" s="234">
        <f>L14+L15</f>
        <v>4</v>
      </c>
      <c r="AF13" s="279" t="s">
        <v>368</v>
      </c>
    </row>
    <row r="14" spans="1:37" s="279" customFormat="1" ht="16.5" customHeight="1">
      <c r="A14" s="282" t="s">
        <v>0</v>
      </c>
      <c r="B14" s="206" t="s">
        <v>221</v>
      </c>
      <c r="C14" s="234">
        <f>D14+E14+F14</f>
        <v>0</v>
      </c>
      <c r="D14" s="280">
        <f>D15+D16</f>
        <v>0</v>
      </c>
      <c r="E14" s="239">
        <v>0</v>
      </c>
      <c r="F14" s="239">
        <v>0</v>
      </c>
      <c r="G14" s="234">
        <f t="shared" si="1"/>
        <v>0</v>
      </c>
      <c r="H14" s="292">
        <v>0</v>
      </c>
      <c r="I14" s="292">
        <v>0</v>
      </c>
      <c r="J14" s="281">
        <v>0</v>
      </c>
      <c r="K14" s="281">
        <v>0</v>
      </c>
      <c r="L14" s="281">
        <v>0</v>
      </c>
      <c r="AK14" s="207"/>
    </row>
    <row r="15" spans="1:13" s="279" customFormat="1" ht="16.5" customHeight="1">
      <c r="A15" s="208" t="s">
        <v>1</v>
      </c>
      <c r="B15" s="206" t="s">
        <v>19</v>
      </c>
      <c r="C15" s="234">
        <f>C16+C17+C18+C19+C20+C21+C22+C23+C24+C25+C26</f>
        <v>4</v>
      </c>
      <c r="D15" s="234">
        <f>D16+D17+D18+D19+D20+D21+D22+D23+D24+D25+D26</f>
        <v>0</v>
      </c>
      <c r="E15" s="234">
        <f>E16+E17+E18+E19+E20+E21+E22+E23+E24+E25+E26</f>
        <v>0</v>
      </c>
      <c r="F15" s="234">
        <f>F16+F17+F18+F19+F20+F21+F22+F23+F24+F25+F26</f>
        <v>4</v>
      </c>
      <c r="G15" s="234">
        <f t="shared" si="1"/>
        <v>4</v>
      </c>
      <c r="H15" s="234">
        <f>H16+H17+H18+H19+H20+H21+H22+H23+H24+H25+H26</f>
        <v>0</v>
      </c>
      <c r="I15" s="234">
        <f>I16+I17+I18+I19+I20+I21+I22+I23+I24+I25+I26</f>
        <v>0</v>
      </c>
      <c r="J15" s="234">
        <f>J16+J17+J18+J19+J20+J21+J22+J23+J24+J25+J26</f>
        <v>0</v>
      </c>
      <c r="K15" s="234">
        <f>K16+K17+K18+K19+K20+K21+K22+K23+K24+K25+K26</f>
        <v>0</v>
      </c>
      <c r="L15" s="234">
        <f>L16+L17+L18+L19+L20+L21+L22+L23+L24+L25+L26</f>
        <v>4</v>
      </c>
      <c r="M15" s="293"/>
    </row>
    <row r="16" spans="1:38" s="279" customFormat="1" ht="15.75" customHeight="1">
      <c r="A16" s="208">
        <v>1</v>
      </c>
      <c r="B16" s="76" t="s">
        <v>369</v>
      </c>
      <c r="C16" s="234">
        <f aca="true" t="shared" si="2" ref="C16:C26">D16+E16+F16</f>
        <v>0</v>
      </c>
      <c r="D16" s="236">
        <v>0</v>
      </c>
      <c r="E16" s="236">
        <v>0</v>
      </c>
      <c r="F16" s="236">
        <v>0</v>
      </c>
      <c r="G16" s="234">
        <f t="shared" si="1"/>
        <v>0</v>
      </c>
      <c r="H16" s="236">
        <v>0</v>
      </c>
      <c r="I16" s="236">
        <v>0</v>
      </c>
      <c r="J16" s="294">
        <v>0</v>
      </c>
      <c r="K16" s="294">
        <v>0</v>
      </c>
      <c r="L16" s="294">
        <v>0</v>
      </c>
      <c r="M16" s="293"/>
      <c r="AL16" s="207"/>
    </row>
    <row r="17" spans="1:32" s="279" customFormat="1" ht="15.75" customHeight="1">
      <c r="A17" s="208">
        <v>2</v>
      </c>
      <c r="B17" s="76" t="s">
        <v>370</v>
      </c>
      <c r="C17" s="234">
        <f t="shared" si="2"/>
        <v>1</v>
      </c>
      <c r="D17" s="239">
        <v>0</v>
      </c>
      <c r="E17" s="239">
        <v>0</v>
      </c>
      <c r="F17" s="239">
        <v>1</v>
      </c>
      <c r="G17" s="234">
        <f t="shared" si="1"/>
        <v>1</v>
      </c>
      <c r="H17" s="239">
        <v>0</v>
      </c>
      <c r="I17" s="239">
        <v>0</v>
      </c>
      <c r="J17" s="281">
        <v>0</v>
      </c>
      <c r="K17" s="281">
        <v>0</v>
      </c>
      <c r="L17" s="281">
        <v>1</v>
      </c>
      <c r="M17" s="293"/>
      <c r="AF17" s="207" t="s">
        <v>371</v>
      </c>
    </row>
    <row r="18" spans="1:14" s="279" customFormat="1" ht="15.75" customHeight="1">
      <c r="A18" s="208">
        <v>3</v>
      </c>
      <c r="B18" s="76" t="s">
        <v>372</v>
      </c>
      <c r="C18" s="234">
        <f t="shared" si="2"/>
        <v>0</v>
      </c>
      <c r="D18" s="283">
        <v>0</v>
      </c>
      <c r="E18" s="283">
        <v>0</v>
      </c>
      <c r="F18" s="283">
        <v>0</v>
      </c>
      <c r="G18" s="234">
        <f t="shared" si="1"/>
        <v>0</v>
      </c>
      <c r="H18" s="283">
        <v>0</v>
      </c>
      <c r="I18" s="283">
        <v>0</v>
      </c>
      <c r="J18" s="284">
        <v>0</v>
      </c>
      <c r="K18" s="284">
        <v>0</v>
      </c>
      <c r="L18" s="284">
        <v>0</v>
      </c>
      <c r="M18" s="293"/>
      <c r="N18" s="186"/>
    </row>
    <row r="19" spans="1:13" s="279" customFormat="1" ht="15.75" customHeight="1">
      <c r="A19" s="208">
        <v>4</v>
      </c>
      <c r="B19" s="76" t="s">
        <v>373</v>
      </c>
      <c r="C19" s="234">
        <f t="shared" si="2"/>
        <v>0</v>
      </c>
      <c r="D19" s="283">
        <v>0</v>
      </c>
      <c r="E19" s="283">
        <v>0</v>
      </c>
      <c r="F19" s="283">
        <v>0</v>
      </c>
      <c r="G19" s="234">
        <f t="shared" si="1"/>
        <v>0</v>
      </c>
      <c r="H19" s="283">
        <v>0</v>
      </c>
      <c r="I19" s="283">
        <v>0</v>
      </c>
      <c r="J19" s="284">
        <v>0</v>
      </c>
      <c r="K19" s="284">
        <v>0</v>
      </c>
      <c r="L19" s="284">
        <v>0</v>
      </c>
      <c r="M19" s="293"/>
    </row>
    <row r="20" spans="1:13" s="279" customFormat="1" ht="15.75" customHeight="1">
      <c r="A20" s="208">
        <v>5</v>
      </c>
      <c r="B20" s="76" t="s">
        <v>374</v>
      </c>
      <c r="C20" s="234">
        <f t="shared" si="2"/>
        <v>1</v>
      </c>
      <c r="D20" s="239">
        <v>0</v>
      </c>
      <c r="E20" s="239">
        <v>0</v>
      </c>
      <c r="F20" s="239">
        <v>1</v>
      </c>
      <c r="G20" s="234">
        <f t="shared" si="1"/>
        <v>1</v>
      </c>
      <c r="H20" s="239">
        <v>0</v>
      </c>
      <c r="I20" s="239">
        <v>0</v>
      </c>
      <c r="J20" s="281">
        <v>0</v>
      </c>
      <c r="K20" s="281">
        <v>0</v>
      </c>
      <c r="L20" s="295">
        <v>1</v>
      </c>
      <c r="M20" s="293"/>
    </row>
    <row r="21" spans="1:39" s="279" customFormat="1" ht="15.75" customHeight="1">
      <c r="A21" s="208">
        <v>6</v>
      </c>
      <c r="B21" s="76" t="s">
        <v>375</v>
      </c>
      <c r="C21" s="234">
        <f t="shared" si="2"/>
        <v>0</v>
      </c>
      <c r="D21" s="239">
        <v>0</v>
      </c>
      <c r="E21" s="239">
        <v>0</v>
      </c>
      <c r="F21" s="239">
        <v>0</v>
      </c>
      <c r="G21" s="234">
        <f t="shared" si="1"/>
        <v>0</v>
      </c>
      <c r="H21" s="239">
        <v>0</v>
      </c>
      <c r="I21" s="239">
        <v>0</v>
      </c>
      <c r="J21" s="281">
        <v>0</v>
      </c>
      <c r="K21" s="281">
        <v>0</v>
      </c>
      <c r="L21" s="281">
        <v>0</v>
      </c>
      <c r="M21" s="293"/>
      <c r="AJ21" s="279" t="s">
        <v>376</v>
      </c>
      <c r="AK21" s="279" t="s">
        <v>377</v>
      </c>
      <c r="AL21" s="279" t="s">
        <v>378</v>
      </c>
      <c r="AM21" s="207" t="s">
        <v>379</v>
      </c>
    </row>
    <row r="22" spans="1:39" s="279" customFormat="1" ht="15.75" customHeight="1">
      <c r="A22" s="208">
        <v>7</v>
      </c>
      <c r="B22" s="76" t="s">
        <v>380</v>
      </c>
      <c r="C22" s="234">
        <f t="shared" si="2"/>
        <v>0</v>
      </c>
      <c r="D22" s="239">
        <v>0</v>
      </c>
      <c r="E22" s="239">
        <v>0</v>
      </c>
      <c r="F22" s="239">
        <v>0</v>
      </c>
      <c r="G22" s="234">
        <f t="shared" si="1"/>
        <v>0</v>
      </c>
      <c r="H22" s="239">
        <v>0</v>
      </c>
      <c r="I22" s="239">
        <v>0</v>
      </c>
      <c r="J22" s="281">
        <v>0</v>
      </c>
      <c r="K22" s="281">
        <v>0</v>
      </c>
      <c r="L22" s="281">
        <v>0</v>
      </c>
      <c r="M22" s="293"/>
      <c r="N22" s="186"/>
      <c r="AM22" s="207" t="s">
        <v>381</v>
      </c>
    </row>
    <row r="23" spans="1:13" s="279" customFormat="1" ht="15.75" customHeight="1">
      <c r="A23" s="208">
        <v>8</v>
      </c>
      <c r="B23" s="76" t="s">
        <v>382</v>
      </c>
      <c r="C23" s="234">
        <f t="shared" si="2"/>
        <v>1</v>
      </c>
      <c r="D23" s="239">
        <v>0</v>
      </c>
      <c r="E23" s="239">
        <v>0</v>
      </c>
      <c r="F23" s="239">
        <v>1</v>
      </c>
      <c r="G23" s="234">
        <f t="shared" si="1"/>
        <v>1</v>
      </c>
      <c r="H23" s="239">
        <v>0</v>
      </c>
      <c r="I23" s="239">
        <v>0</v>
      </c>
      <c r="J23" s="281">
        <v>0</v>
      </c>
      <c r="K23" s="281">
        <v>0</v>
      </c>
      <c r="L23" s="284">
        <v>1</v>
      </c>
      <c r="M23" s="293"/>
    </row>
    <row r="24" spans="1:36" s="279" customFormat="1" ht="15.75" customHeight="1">
      <c r="A24" s="208">
        <v>9</v>
      </c>
      <c r="B24" s="76" t="s">
        <v>383</v>
      </c>
      <c r="C24" s="234">
        <f t="shared" si="2"/>
        <v>0</v>
      </c>
      <c r="D24" s="239">
        <v>0</v>
      </c>
      <c r="E24" s="239">
        <v>0</v>
      </c>
      <c r="F24" s="239">
        <v>0</v>
      </c>
      <c r="G24" s="234">
        <f t="shared" si="1"/>
        <v>0</v>
      </c>
      <c r="H24" s="239">
        <v>0</v>
      </c>
      <c r="I24" s="239">
        <v>0</v>
      </c>
      <c r="J24" s="281">
        <v>0</v>
      </c>
      <c r="K24" s="281">
        <v>0</v>
      </c>
      <c r="L24" s="281">
        <v>0</v>
      </c>
      <c r="M24" s="293"/>
      <c r="AJ24" s="279" t="s">
        <v>376</v>
      </c>
    </row>
    <row r="25" spans="1:36" s="279" customFormat="1" ht="15.75" customHeight="1">
      <c r="A25" s="208">
        <v>10</v>
      </c>
      <c r="B25" s="76" t="s">
        <v>384</v>
      </c>
      <c r="C25" s="234">
        <f t="shared" si="2"/>
        <v>1</v>
      </c>
      <c r="D25" s="239">
        <v>0</v>
      </c>
      <c r="E25" s="239">
        <v>0</v>
      </c>
      <c r="F25" s="239">
        <v>1</v>
      </c>
      <c r="G25" s="234">
        <f t="shared" si="1"/>
        <v>1</v>
      </c>
      <c r="H25" s="239">
        <v>0</v>
      </c>
      <c r="I25" s="239">
        <v>0</v>
      </c>
      <c r="J25" s="281">
        <v>0</v>
      </c>
      <c r="K25" s="281">
        <v>0</v>
      </c>
      <c r="L25" s="281">
        <v>1</v>
      </c>
      <c r="M25" s="293"/>
      <c r="AJ25" s="207" t="s">
        <v>385</v>
      </c>
    </row>
    <row r="26" spans="1:44" s="279" customFormat="1" ht="15.75" customHeight="1">
      <c r="A26" s="208">
        <v>11</v>
      </c>
      <c r="B26" s="76" t="s">
        <v>386</v>
      </c>
      <c r="C26" s="234">
        <f t="shared" si="2"/>
        <v>0</v>
      </c>
      <c r="D26" s="239">
        <v>0</v>
      </c>
      <c r="E26" s="239">
        <v>0</v>
      </c>
      <c r="F26" s="239">
        <v>0</v>
      </c>
      <c r="G26" s="234">
        <f t="shared" si="1"/>
        <v>0</v>
      </c>
      <c r="H26" s="239">
        <v>0</v>
      </c>
      <c r="I26" s="239">
        <v>0</v>
      </c>
      <c r="J26" s="281">
        <v>0</v>
      </c>
      <c r="K26" s="281">
        <v>0</v>
      </c>
      <c r="L26" s="281">
        <v>0</v>
      </c>
      <c r="AR26" s="207"/>
    </row>
    <row r="27" spans="1:12" s="279" customFormat="1" ht="8.25" customHeight="1">
      <c r="A27" s="296"/>
      <c r="B27" s="297"/>
      <c r="C27" s="298"/>
      <c r="D27" s="298"/>
      <c r="E27" s="298"/>
      <c r="F27" s="298"/>
      <c r="G27" s="298"/>
      <c r="H27" s="299"/>
      <c r="I27" s="299"/>
      <c r="J27" s="300"/>
      <c r="K27" s="300"/>
      <c r="L27" s="301"/>
    </row>
    <row r="28" spans="1:35" ht="15.75" customHeight="1">
      <c r="A28" s="938" t="s">
        <v>387</v>
      </c>
      <c r="B28" s="938"/>
      <c r="C28" s="938"/>
      <c r="D28" s="938"/>
      <c r="E28" s="938"/>
      <c r="F28" s="190"/>
      <c r="G28" s="189"/>
      <c r="H28" s="302" t="s">
        <v>432</v>
      </c>
      <c r="I28" s="303"/>
      <c r="J28" s="303"/>
      <c r="K28" s="303"/>
      <c r="L28" s="303"/>
      <c r="AG28" s="241" t="s">
        <v>388</v>
      </c>
      <c r="AI28" s="198">
        <f>82/88</f>
        <v>0.9318181818181818</v>
      </c>
    </row>
    <row r="29" spans="1:12" ht="15" customHeight="1">
      <c r="A29" s="951" t="s">
        <v>4</v>
      </c>
      <c r="B29" s="951"/>
      <c r="C29" s="951"/>
      <c r="D29" s="951"/>
      <c r="E29" s="951"/>
      <c r="F29" s="190"/>
      <c r="G29" s="191"/>
      <c r="H29" s="954" t="s">
        <v>244</v>
      </c>
      <c r="I29" s="954"/>
      <c r="J29" s="954"/>
      <c r="K29" s="954"/>
      <c r="L29" s="954"/>
    </row>
    <row r="30" spans="1:14" s="178" customFormat="1" ht="18.75">
      <c r="A30" s="948"/>
      <c r="B30" s="948"/>
      <c r="C30" s="948"/>
      <c r="D30" s="948"/>
      <c r="E30" s="948"/>
      <c r="F30" s="304"/>
      <c r="G30" s="190"/>
      <c r="H30" s="949"/>
      <c r="I30" s="949"/>
      <c r="J30" s="949"/>
      <c r="K30" s="949"/>
      <c r="L30" s="949"/>
      <c r="M30" s="305"/>
      <c r="N30" s="305"/>
    </row>
    <row r="31" spans="1:12" ht="18">
      <c r="A31" s="190"/>
      <c r="B31" s="190"/>
      <c r="C31" s="190"/>
      <c r="D31" s="190"/>
      <c r="E31" s="190"/>
      <c r="F31" s="190"/>
      <c r="G31" s="190"/>
      <c r="H31" s="190"/>
      <c r="I31" s="190"/>
      <c r="J31" s="190"/>
      <c r="K31" s="190"/>
      <c r="L31" s="306"/>
    </row>
    <row r="32" spans="1:12" ht="18">
      <c r="A32" s="190"/>
      <c r="B32" s="1029" t="s">
        <v>391</v>
      </c>
      <c r="C32" s="1029"/>
      <c r="D32" s="1029"/>
      <c r="E32" s="1029"/>
      <c r="F32" s="190"/>
      <c r="G32" s="190"/>
      <c r="H32" s="190"/>
      <c r="I32" s="1029" t="s">
        <v>391</v>
      </c>
      <c r="J32" s="1029"/>
      <c r="K32" s="1029"/>
      <c r="L32" s="306"/>
    </row>
    <row r="33" spans="1:12" ht="10.5" customHeight="1">
      <c r="A33" s="190"/>
      <c r="B33" s="190"/>
      <c r="C33" s="307" t="s">
        <v>390</v>
      </c>
      <c r="D33" s="307"/>
      <c r="E33" s="307"/>
      <c r="F33" s="307"/>
      <c r="G33" s="307"/>
      <c r="H33" s="307"/>
      <c r="I33" s="307"/>
      <c r="J33" s="308" t="s">
        <v>390</v>
      </c>
      <c r="K33" s="307"/>
      <c r="L33" s="307"/>
    </row>
    <row r="34" spans="1:12" ht="18" hidden="1">
      <c r="A34" s="190"/>
      <c r="B34" s="190"/>
      <c r="C34" s="190"/>
      <c r="D34" s="190"/>
      <c r="E34" s="190"/>
      <c r="F34" s="190"/>
      <c r="G34" s="190"/>
      <c r="H34" s="190"/>
      <c r="I34" s="190"/>
      <c r="J34" s="190"/>
      <c r="K34" s="190"/>
      <c r="L34" s="306"/>
    </row>
    <row r="35" spans="1:12" ht="18">
      <c r="A35" s="190"/>
      <c r="B35" s="190"/>
      <c r="C35" s="190"/>
      <c r="D35" s="190"/>
      <c r="E35" s="190"/>
      <c r="F35" s="190"/>
      <c r="G35" s="190"/>
      <c r="H35" s="190"/>
      <c r="I35" s="190"/>
      <c r="J35" s="190"/>
      <c r="K35" s="190"/>
      <c r="L35" s="306"/>
    </row>
    <row r="36" spans="1:12" ht="12.75" customHeight="1">
      <c r="A36" s="190"/>
      <c r="B36" s="190"/>
      <c r="C36" s="190"/>
      <c r="D36" s="190"/>
      <c r="E36" s="190"/>
      <c r="F36" s="190"/>
      <c r="G36" s="190"/>
      <c r="H36" s="190"/>
      <c r="I36" s="309"/>
      <c r="J36" s="309"/>
      <c r="K36" s="309"/>
      <c r="L36" s="309"/>
    </row>
    <row r="37" spans="1:12" ht="12.75" customHeight="1" hidden="1">
      <c r="A37" s="190"/>
      <c r="B37" s="190"/>
      <c r="C37" s="190"/>
      <c r="D37" s="190"/>
      <c r="E37" s="190"/>
      <c r="F37" s="190"/>
      <c r="G37" s="190"/>
      <c r="H37" s="309"/>
      <c r="I37" s="309"/>
      <c r="J37" s="309"/>
      <c r="K37" s="309"/>
      <c r="L37" s="309"/>
    </row>
    <row r="38" spans="1:12" ht="12.75" customHeight="1" hidden="1">
      <c r="A38" s="190"/>
      <c r="B38" s="190"/>
      <c r="C38" s="190"/>
      <c r="D38" s="190"/>
      <c r="E38" s="190"/>
      <c r="F38" s="190"/>
      <c r="G38" s="190"/>
      <c r="H38" s="309"/>
      <c r="I38" s="309"/>
      <c r="J38" s="309"/>
      <c r="K38" s="309"/>
      <c r="L38" s="309"/>
    </row>
    <row r="39" spans="1:12" ht="12.75" customHeight="1" hidden="1">
      <c r="A39" s="310" t="s">
        <v>47</v>
      </c>
      <c r="B39" s="190"/>
      <c r="C39" s="190"/>
      <c r="D39" s="190"/>
      <c r="E39" s="190"/>
      <c r="F39" s="190"/>
      <c r="G39" s="190"/>
      <c r="H39" s="309"/>
      <c r="I39" s="309"/>
      <c r="J39" s="309"/>
      <c r="K39" s="309"/>
      <c r="L39" s="309"/>
    </row>
    <row r="40" spans="1:16" ht="18" customHeight="1" hidden="1">
      <c r="A40" s="311"/>
      <c r="B40" s="1038" t="s">
        <v>303</v>
      </c>
      <c r="C40" s="1038"/>
      <c r="D40" s="1038"/>
      <c r="E40" s="1038"/>
      <c r="F40" s="1038"/>
      <c r="G40" s="311"/>
      <c r="H40" s="309"/>
      <c r="I40" s="309"/>
      <c r="J40" s="309"/>
      <c r="K40" s="309"/>
      <c r="L40" s="309"/>
      <c r="M40" s="273"/>
      <c r="N40" s="273"/>
      <c r="O40" s="273"/>
      <c r="P40" s="273"/>
    </row>
    <row r="41" spans="1:12" ht="12.75" customHeight="1" hidden="1">
      <c r="A41" s="190"/>
      <c r="B41" s="287" t="s">
        <v>304</v>
      </c>
      <c r="C41" s="312"/>
      <c r="D41" s="312"/>
      <c r="E41" s="312"/>
      <c r="F41" s="312"/>
      <c r="G41" s="190"/>
      <c r="H41" s="309"/>
      <c r="I41" s="309"/>
      <c r="J41" s="309"/>
      <c r="K41" s="309"/>
      <c r="L41" s="309"/>
    </row>
    <row r="42" spans="1:12" ht="12.75" customHeight="1" hidden="1">
      <c r="A42" s="190"/>
      <c r="B42" s="244" t="s">
        <v>305</v>
      </c>
      <c r="C42" s="312"/>
      <c r="D42" s="312"/>
      <c r="E42" s="312"/>
      <c r="F42" s="312"/>
      <c r="G42" s="190"/>
      <c r="H42" s="309"/>
      <c r="I42" s="309"/>
      <c r="J42" s="309"/>
      <c r="K42" s="309"/>
      <c r="L42" s="309"/>
    </row>
    <row r="43" spans="1:12" ht="18.75">
      <c r="A43" s="821" t="s">
        <v>433</v>
      </c>
      <c r="B43" s="821"/>
      <c r="C43" s="821"/>
      <c r="D43" s="821"/>
      <c r="E43" s="821"/>
      <c r="F43" s="190"/>
      <c r="G43" s="309"/>
      <c r="H43" s="822" t="s">
        <v>345</v>
      </c>
      <c r="I43" s="822"/>
      <c r="J43" s="822"/>
      <c r="K43" s="822"/>
      <c r="L43" s="822"/>
    </row>
    <row r="44" spans="1:12" ht="12.75" customHeight="1">
      <c r="A44" s="190"/>
      <c r="B44" s="190"/>
      <c r="C44" s="190"/>
      <c r="D44" s="190"/>
      <c r="E44" s="190"/>
      <c r="F44" s="190"/>
      <c r="G44" s="190"/>
      <c r="H44" s="309"/>
      <c r="I44" s="309"/>
      <c r="J44" s="309"/>
      <c r="K44" s="309"/>
      <c r="L44" s="309"/>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8" customWidth="1"/>
    <col min="2" max="2" width="21.50390625" style="178" customWidth="1"/>
    <col min="3" max="3" width="6.125" style="178" customWidth="1"/>
    <col min="4" max="4" width="7.50390625" style="178" customWidth="1"/>
    <col min="5" max="5" width="4.75390625" style="178" customWidth="1"/>
    <col min="6" max="6" width="6.375" style="178" customWidth="1"/>
    <col min="7" max="7" width="4.50390625" style="178" customWidth="1"/>
    <col min="8" max="8" width="7.25390625" style="178" customWidth="1"/>
    <col min="9" max="9" width="4.375" style="178" customWidth="1"/>
    <col min="10" max="10" width="7.50390625" style="178" customWidth="1"/>
    <col min="11" max="11" width="4.25390625" style="178" customWidth="1"/>
    <col min="12" max="12" width="6.50390625" style="178" customWidth="1"/>
    <col min="13" max="13" width="5.375" style="178" customWidth="1"/>
    <col min="14" max="14" width="7.50390625" style="178" customWidth="1"/>
    <col min="15" max="15" width="4.375" style="178" customWidth="1"/>
    <col min="16" max="16" width="7.00390625" style="178" customWidth="1"/>
    <col min="17" max="17" width="5.75390625" style="178" customWidth="1"/>
    <col min="18" max="18" width="6.75390625" style="178" customWidth="1"/>
    <col min="19" max="19" width="4.00390625" style="178" customWidth="1"/>
    <col min="20" max="20" width="6.125" style="178" customWidth="1"/>
    <col min="21" max="28" width="8.00390625" style="178" customWidth="1"/>
    <col min="29" max="29" width="8.375" style="178" customWidth="1"/>
    <col min="30" max="30" width="8.00390625" style="178" customWidth="1"/>
    <col min="31" max="31" width="11.25390625" style="178" customWidth="1"/>
    <col min="32" max="32" width="13.50390625" style="178" customWidth="1"/>
    <col min="33" max="16384" width="8.00390625" style="178" customWidth="1"/>
  </cols>
  <sheetData>
    <row r="1" spans="1:20" s="185" customFormat="1" ht="18" customHeight="1">
      <c r="A1" s="966" t="s">
        <v>306</v>
      </c>
      <c r="B1" s="966"/>
      <c r="C1" s="966"/>
      <c r="D1" s="966"/>
      <c r="E1" s="314"/>
      <c r="F1" s="962" t="s">
        <v>468</v>
      </c>
      <c r="G1" s="962"/>
      <c r="H1" s="962"/>
      <c r="I1" s="962"/>
      <c r="J1" s="962"/>
      <c r="K1" s="962"/>
      <c r="L1" s="962"/>
      <c r="M1" s="962"/>
      <c r="N1" s="962"/>
      <c r="O1" s="962"/>
      <c r="P1" s="315" t="s">
        <v>392</v>
      </c>
      <c r="Q1" s="316"/>
      <c r="R1" s="316"/>
      <c r="S1" s="316"/>
      <c r="T1" s="316"/>
    </row>
    <row r="2" spans="1:20" s="185" customFormat="1" ht="20.25" customHeight="1">
      <c r="A2" s="1073" t="s">
        <v>402</v>
      </c>
      <c r="B2" s="1073"/>
      <c r="C2" s="1073"/>
      <c r="D2" s="1073"/>
      <c r="E2" s="314"/>
      <c r="F2" s="962"/>
      <c r="G2" s="962"/>
      <c r="H2" s="962"/>
      <c r="I2" s="962"/>
      <c r="J2" s="962"/>
      <c r="K2" s="962"/>
      <c r="L2" s="962"/>
      <c r="M2" s="962"/>
      <c r="N2" s="962"/>
      <c r="O2" s="962"/>
      <c r="P2" s="316" t="s">
        <v>434</v>
      </c>
      <c r="Q2" s="316"/>
      <c r="R2" s="316"/>
      <c r="S2" s="316"/>
      <c r="T2" s="316"/>
    </row>
    <row r="3" spans="1:20" s="185" customFormat="1" ht="15" customHeight="1">
      <c r="A3" s="1073" t="s">
        <v>354</v>
      </c>
      <c r="B3" s="1073"/>
      <c r="C3" s="1073"/>
      <c r="D3" s="1073"/>
      <c r="E3" s="314"/>
      <c r="F3" s="962"/>
      <c r="G3" s="962"/>
      <c r="H3" s="962"/>
      <c r="I3" s="962"/>
      <c r="J3" s="962"/>
      <c r="K3" s="962"/>
      <c r="L3" s="962"/>
      <c r="M3" s="962"/>
      <c r="N3" s="962"/>
      <c r="O3" s="962"/>
      <c r="P3" s="315" t="s">
        <v>460</v>
      </c>
      <c r="Q3" s="315"/>
      <c r="R3" s="315"/>
      <c r="S3" s="317"/>
      <c r="T3" s="317"/>
    </row>
    <row r="4" spans="1:20" s="185" customFormat="1" ht="15.75" customHeight="1">
      <c r="A4" s="1054" t="s">
        <v>435</v>
      </c>
      <c r="B4" s="1054"/>
      <c r="C4" s="1054"/>
      <c r="D4" s="1054"/>
      <c r="E4" s="315"/>
      <c r="F4" s="962"/>
      <c r="G4" s="962"/>
      <c r="H4" s="962"/>
      <c r="I4" s="962"/>
      <c r="J4" s="962"/>
      <c r="K4" s="962"/>
      <c r="L4" s="962"/>
      <c r="M4" s="962"/>
      <c r="N4" s="962"/>
      <c r="O4" s="962"/>
      <c r="P4" s="316" t="s">
        <v>404</v>
      </c>
      <c r="Q4" s="315"/>
      <c r="R4" s="315"/>
      <c r="S4" s="317"/>
      <c r="T4" s="317"/>
    </row>
    <row r="5" spans="1:18" s="185" customFormat="1" ht="24" customHeight="1">
      <c r="A5" s="318"/>
      <c r="B5" s="318"/>
      <c r="C5" s="318"/>
      <c r="F5" s="1074"/>
      <c r="G5" s="1074"/>
      <c r="H5" s="1074"/>
      <c r="I5" s="1074"/>
      <c r="J5" s="1074"/>
      <c r="K5" s="1074"/>
      <c r="L5" s="1074"/>
      <c r="M5" s="1074"/>
      <c r="N5" s="1074"/>
      <c r="O5" s="1074"/>
      <c r="P5" s="319" t="s">
        <v>436</v>
      </c>
      <c r="Q5" s="320"/>
      <c r="R5" s="320"/>
    </row>
    <row r="6" spans="1:20" s="321" customFormat="1" ht="21.75" customHeight="1">
      <c r="A6" s="1059" t="s">
        <v>68</v>
      </c>
      <c r="B6" s="1060"/>
      <c r="C6" s="969" t="s">
        <v>38</v>
      </c>
      <c r="D6" s="972"/>
      <c r="E6" s="969" t="s">
        <v>7</v>
      </c>
      <c r="F6" s="1057"/>
      <c r="G6" s="1057"/>
      <c r="H6" s="1057"/>
      <c r="I6" s="1057"/>
      <c r="J6" s="1057"/>
      <c r="K6" s="1057"/>
      <c r="L6" s="1057"/>
      <c r="M6" s="1057"/>
      <c r="N6" s="1057"/>
      <c r="O6" s="1057"/>
      <c r="P6" s="1057"/>
      <c r="Q6" s="1057"/>
      <c r="R6" s="1057"/>
      <c r="S6" s="1057"/>
      <c r="T6" s="972"/>
    </row>
    <row r="7" spans="1:21" s="321" customFormat="1" ht="22.5" customHeight="1">
      <c r="A7" s="1061"/>
      <c r="B7" s="1062"/>
      <c r="C7" s="941" t="s">
        <v>437</v>
      </c>
      <c r="D7" s="941" t="s">
        <v>438</v>
      </c>
      <c r="E7" s="969" t="s">
        <v>307</v>
      </c>
      <c r="F7" s="1065"/>
      <c r="G7" s="1065"/>
      <c r="H7" s="1065"/>
      <c r="I7" s="1065"/>
      <c r="J7" s="1065"/>
      <c r="K7" s="1065"/>
      <c r="L7" s="1066"/>
      <c r="M7" s="969" t="s">
        <v>439</v>
      </c>
      <c r="N7" s="1057"/>
      <c r="O7" s="1057"/>
      <c r="P7" s="1057"/>
      <c r="Q7" s="1057"/>
      <c r="R7" s="1057"/>
      <c r="S7" s="1057"/>
      <c r="T7" s="972"/>
      <c r="U7" s="322"/>
    </row>
    <row r="8" spans="1:20" s="321" customFormat="1" ht="42.75" customHeight="1">
      <c r="A8" s="1061"/>
      <c r="B8" s="1062"/>
      <c r="C8" s="942"/>
      <c r="D8" s="942"/>
      <c r="E8" s="940" t="s">
        <v>440</v>
      </c>
      <c r="F8" s="940"/>
      <c r="G8" s="969" t="s">
        <v>441</v>
      </c>
      <c r="H8" s="1057"/>
      <c r="I8" s="1057"/>
      <c r="J8" s="1057"/>
      <c r="K8" s="1057"/>
      <c r="L8" s="972"/>
      <c r="M8" s="940" t="s">
        <v>442</v>
      </c>
      <c r="N8" s="940"/>
      <c r="O8" s="969" t="s">
        <v>441</v>
      </c>
      <c r="P8" s="1057"/>
      <c r="Q8" s="1057"/>
      <c r="R8" s="1057"/>
      <c r="S8" s="1057"/>
      <c r="T8" s="972"/>
    </row>
    <row r="9" spans="1:20" s="321" customFormat="1" ht="35.25" customHeight="1">
      <c r="A9" s="1061"/>
      <c r="B9" s="1062"/>
      <c r="C9" s="942"/>
      <c r="D9" s="942"/>
      <c r="E9" s="941" t="s">
        <v>308</v>
      </c>
      <c r="F9" s="941" t="s">
        <v>309</v>
      </c>
      <c r="G9" s="1055" t="s">
        <v>310</v>
      </c>
      <c r="H9" s="1056"/>
      <c r="I9" s="1055" t="s">
        <v>311</v>
      </c>
      <c r="J9" s="1056"/>
      <c r="K9" s="1055" t="s">
        <v>312</v>
      </c>
      <c r="L9" s="1056"/>
      <c r="M9" s="941" t="s">
        <v>313</v>
      </c>
      <c r="N9" s="941" t="s">
        <v>309</v>
      </c>
      <c r="O9" s="1055" t="s">
        <v>310</v>
      </c>
      <c r="P9" s="1056"/>
      <c r="Q9" s="1055" t="s">
        <v>314</v>
      </c>
      <c r="R9" s="1056"/>
      <c r="S9" s="1055" t="s">
        <v>315</v>
      </c>
      <c r="T9" s="1056"/>
    </row>
    <row r="10" spans="1:20" s="321" customFormat="1" ht="25.5" customHeight="1">
      <c r="A10" s="1055"/>
      <c r="B10" s="1056"/>
      <c r="C10" s="943"/>
      <c r="D10" s="943"/>
      <c r="E10" s="943"/>
      <c r="F10" s="943"/>
      <c r="G10" s="223" t="s">
        <v>313</v>
      </c>
      <c r="H10" s="223" t="s">
        <v>309</v>
      </c>
      <c r="I10" s="227" t="s">
        <v>313</v>
      </c>
      <c r="J10" s="223" t="s">
        <v>309</v>
      </c>
      <c r="K10" s="227" t="s">
        <v>313</v>
      </c>
      <c r="L10" s="223" t="s">
        <v>309</v>
      </c>
      <c r="M10" s="943"/>
      <c r="N10" s="943"/>
      <c r="O10" s="223" t="s">
        <v>313</v>
      </c>
      <c r="P10" s="223" t="s">
        <v>309</v>
      </c>
      <c r="Q10" s="227" t="s">
        <v>313</v>
      </c>
      <c r="R10" s="223" t="s">
        <v>309</v>
      </c>
      <c r="S10" s="227" t="s">
        <v>313</v>
      </c>
      <c r="T10" s="223" t="s">
        <v>309</v>
      </c>
    </row>
    <row r="11" spans="1:32" s="230" customFormat="1" ht="12.75">
      <c r="A11" s="1071" t="s">
        <v>6</v>
      </c>
      <c r="B11" s="1072"/>
      <c r="C11" s="323">
        <v>1</v>
      </c>
      <c r="D11" s="228">
        <v>2</v>
      </c>
      <c r="E11" s="323">
        <v>3</v>
      </c>
      <c r="F11" s="228">
        <v>4</v>
      </c>
      <c r="G11" s="323">
        <v>5</v>
      </c>
      <c r="H11" s="228">
        <v>6</v>
      </c>
      <c r="I11" s="323">
        <v>7</v>
      </c>
      <c r="J11" s="228">
        <v>8</v>
      </c>
      <c r="K11" s="323">
        <v>9</v>
      </c>
      <c r="L11" s="228">
        <v>10</v>
      </c>
      <c r="M11" s="323">
        <v>11</v>
      </c>
      <c r="N11" s="228">
        <v>12</v>
      </c>
      <c r="O11" s="323">
        <v>13</v>
      </c>
      <c r="P11" s="228">
        <v>14</v>
      </c>
      <c r="Q11" s="323">
        <v>15</v>
      </c>
      <c r="R11" s="228">
        <v>16</v>
      </c>
      <c r="S11" s="323">
        <v>17</v>
      </c>
      <c r="T11" s="228">
        <v>18</v>
      </c>
      <c r="AF11" s="230" t="s">
        <v>368</v>
      </c>
    </row>
    <row r="12" spans="1:20" s="230" customFormat="1" ht="20.25" customHeight="1">
      <c r="A12" s="1069" t="s">
        <v>424</v>
      </c>
      <c r="B12" s="1070"/>
      <c r="C12" s="231">
        <f aca="true" t="shared" si="0" ref="C12:T12">C14-C13</f>
        <v>-1</v>
      </c>
      <c r="D12" s="231">
        <f t="shared" si="0"/>
        <v>-1</v>
      </c>
      <c r="E12" s="231">
        <f t="shared" si="0"/>
        <v>0</v>
      </c>
      <c r="F12" s="231">
        <f t="shared" si="0"/>
        <v>0</v>
      </c>
      <c r="G12" s="231">
        <f t="shared" si="0"/>
        <v>0</v>
      </c>
      <c r="H12" s="231">
        <f t="shared" si="0"/>
        <v>0</v>
      </c>
      <c r="I12" s="231">
        <f t="shared" si="0"/>
        <v>0</v>
      </c>
      <c r="J12" s="231">
        <f t="shared" si="0"/>
        <v>0</v>
      </c>
      <c r="K12" s="231">
        <f t="shared" si="0"/>
        <v>0</v>
      </c>
      <c r="L12" s="231">
        <f t="shared" si="0"/>
        <v>0</v>
      </c>
      <c r="M12" s="231">
        <f t="shared" si="0"/>
        <v>-1</v>
      </c>
      <c r="N12" s="231">
        <f t="shared" si="0"/>
        <v>-1</v>
      </c>
      <c r="O12" s="231">
        <f t="shared" si="0"/>
        <v>-1</v>
      </c>
      <c r="P12" s="231">
        <f t="shared" si="0"/>
        <v>-1</v>
      </c>
      <c r="Q12" s="231">
        <f t="shared" si="0"/>
        <v>0</v>
      </c>
      <c r="R12" s="231">
        <f t="shared" si="0"/>
        <v>0</v>
      </c>
      <c r="S12" s="231">
        <f t="shared" si="0"/>
        <v>0</v>
      </c>
      <c r="T12" s="231">
        <f t="shared" si="0"/>
        <v>0</v>
      </c>
    </row>
    <row r="13" spans="1:20" s="230" customFormat="1" ht="23.25" customHeight="1">
      <c r="A13" s="1067" t="s">
        <v>400</v>
      </c>
      <c r="B13" s="1068"/>
      <c r="C13" s="232">
        <v>1</v>
      </c>
      <c r="D13" s="232">
        <v>1</v>
      </c>
      <c r="E13" s="232">
        <v>0</v>
      </c>
      <c r="F13" s="232">
        <v>0</v>
      </c>
      <c r="G13" s="232">
        <v>0</v>
      </c>
      <c r="H13" s="232">
        <v>0</v>
      </c>
      <c r="I13" s="232">
        <v>0</v>
      </c>
      <c r="J13" s="232">
        <v>0</v>
      </c>
      <c r="K13" s="232">
        <v>0</v>
      </c>
      <c r="L13" s="232">
        <v>0</v>
      </c>
      <c r="M13" s="232">
        <v>1</v>
      </c>
      <c r="N13" s="232">
        <v>1</v>
      </c>
      <c r="O13" s="232">
        <v>1</v>
      </c>
      <c r="P13" s="232">
        <v>1</v>
      </c>
      <c r="Q13" s="232">
        <v>0</v>
      </c>
      <c r="R13" s="232">
        <v>0</v>
      </c>
      <c r="S13" s="232">
        <v>0</v>
      </c>
      <c r="T13" s="232">
        <v>0</v>
      </c>
    </row>
    <row r="14" spans="1:37" s="186" customFormat="1" ht="15.75" customHeight="1">
      <c r="A14" s="1063" t="s">
        <v>37</v>
      </c>
      <c r="B14" s="1064"/>
      <c r="C14" s="324">
        <f>C15+C16</f>
        <v>0</v>
      </c>
      <c r="D14" s="324">
        <f>D15+D16</f>
        <v>0</v>
      </c>
      <c r="E14" s="324">
        <f>E20+E31+E36+E42+E53+E59+E62+E66+E70+E74+E82+E89</f>
        <v>0</v>
      </c>
      <c r="F14" s="324">
        <f aca="true" t="shared" si="1" ref="F14:T14">F15+F16</f>
        <v>0</v>
      </c>
      <c r="G14" s="324">
        <f t="shared" si="1"/>
        <v>0</v>
      </c>
      <c r="H14" s="324">
        <f t="shared" si="1"/>
        <v>0</v>
      </c>
      <c r="I14" s="324">
        <f t="shared" si="1"/>
        <v>0</v>
      </c>
      <c r="J14" s="324">
        <f t="shared" si="1"/>
        <v>0</v>
      </c>
      <c r="K14" s="324">
        <f t="shared" si="1"/>
        <v>0</v>
      </c>
      <c r="L14" s="324">
        <f t="shared" si="1"/>
        <v>0</v>
      </c>
      <c r="M14" s="324">
        <f t="shared" si="1"/>
        <v>0</v>
      </c>
      <c r="N14" s="324">
        <f t="shared" si="1"/>
        <v>0</v>
      </c>
      <c r="O14" s="324">
        <f t="shared" si="1"/>
        <v>0</v>
      </c>
      <c r="P14" s="324">
        <f t="shared" si="1"/>
        <v>0</v>
      </c>
      <c r="Q14" s="324">
        <f t="shared" si="1"/>
        <v>0</v>
      </c>
      <c r="R14" s="324">
        <f t="shared" si="1"/>
        <v>0</v>
      </c>
      <c r="S14" s="324">
        <f t="shared" si="1"/>
        <v>0</v>
      </c>
      <c r="T14" s="325">
        <f t="shared" si="1"/>
        <v>0</v>
      </c>
      <c r="AK14" s="207"/>
    </row>
    <row r="15" spans="1:20" s="186" customFormat="1" ht="15.75" customHeight="1">
      <c r="A15" s="205" t="s">
        <v>0</v>
      </c>
      <c r="B15" s="206" t="s">
        <v>221</v>
      </c>
      <c r="C15" s="324">
        <f>E15+M15</f>
        <v>0</v>
      </c>
      <c r="D15" s="234">
        <f>F15+N15</f>
        <v>0</v>
      </c>
      <c r="E15" s="239">
        <v>0</v>
      </c>
      <c r="F15" s="239">
        <v>0</v>
      </c>
      <c r="G15" s="239">
        <v>0</v>
      </c>
      <c r="H15" s="239">
        <v>0</v>
      </c>
      <c r="I15" s="239">
        <v>0</v>
      </c>
      <c r="J15" s="239">
        <v>0</v>
      </c>
      <c r="K15" s="239">
        <v>0</v>
      </c>
      <c r="L15" s="239">
        <v>0</v>
      </c>
      <c r="M15" s="239">
        <v>0</v>
      </c>
      <c r="N15" s="239">
        <v>0</v>
      </c>
      <c r="O15" s="239">
        <v>0</v>
      </c>
      <c r="P15" s="239">
        <v>0</v>
      </c>
      <c r="Q15" s="239">
        <v>0</v>
      </c>
      <c r="R15" s="239">
        <v>0</v>
      </c>
      <c r="S15" s="239">
        <v>0</v>
      </c>
      <c r="T15" s="239">
        <v>0</v>
      </c>
    </row>
    <row r="16" spans="1:38" s="186" customFormat="1" ht="15.75" customHeight="1">
      <c r="A16" s="262" t="s">
        <v>1</v>
      </c>
      <c r="B16" s="206" t="s">
        <v>19</v>
      </c>
      <c r="C16" s="324">
        <f aca="true" t="shared" si="2" ref="C16:T16">C17+C18+C19+C20+C21+C22+C23+C24+C25+C26+C27</f>
        <v>0</v>
      </c>
      <c r="D16" s="234">
        <f t="shared" si="2"/>
        <v>0</v>
      </c>
      <c r="E16" s="324">
        <f t="shared" si="2"/>
        <v>0</v>
      </c>
      <c r="F16" s="324">
        <f t="shared" si="2"/>
        <v>0</v>
      </c>
      <c r="G16" s="324">
        <f t="shared" si="2"/>
        <v>0</v>
      </c>
      <c r="H16" s="324">
        <f t="shared" si="2"/>
        <v>0</v>
      </c>
      <c r="I16" s="324">
        <f t="shared" si="2"/>
        <v>0</v>
      </c>
      <c r="J16" s="324">
        <f t="shared" si="2"/>
        <v>0</v>
      </c>
      <c r="K16" s="324">
        <f t="shared" si="2"/>
        <v>0</v>
      </c>
      <c r="L16" s="324">
        <f t="shared" si="2"/>
        <v>0</v>
      </c>
      <c r="M16" s="324">
        <f t="shared" si="2"/>
        <v>0</v>
      </c>
      <c r="N16" s="324">
        <f t="shared" si="2"/>
        <v>0</v>
      </c>
      <c r="O16" s="324">
        <f t="shared" si="2"/>
        <v>0</v>
      </c>
      <c r="P16" s="324">
        <f t="shared" si="2"/>
        <v>0</v>
      </c>
      <c r="Q16" s="324">
        <f t="shared" si="2"/>
        <v>0</v>
      </c>
      <c r="R16" s="324">
        <f t="shared" si="2"/>
        <v>0</v>
      </c>
      <c r="S16" s="324">
        <f t="shared" si="2"/>
        <v>0</v>
      </c>
      <c r="T16" s="325">
        <f t="shared" si="2"/>
        <v>0</v>
      </c>
      <c r="AL16" s="207"/>
    </row>
    <row r="17" spans="1:32" s="186" customFormat="1" ht="15.75" customHeight="1">
      <c r="A17" s="208">
        <v>1</v>
      </c>
      <c r="B17" s="76" t="s">
        <v>369</v>
      </c>
      <c r="C17" s="324">
        <f aca="true" t="shared" si="3" ref="C17:C27">E17+M17</f>
        <v>0</v>
      </c>
      <c r="D17" s="234">
        <f aca="true" t="shared" si="4" ref="D17:D27">F17+N17</f>
        <v>0</v>
      </c>
      <c r="E17" s="239">
        <v>0</v>
      </c>
      <c r="F17" s="239">
        <v>0</v>
      </c>
      <c r="G17" s="239">
        <v>0</v>
      </c>
      <c r="H17" s="239">
        <v>0</v>
      </c>
      <c r="I17" s="239">
        <v>0</v>
      </c>
      <c r="J17" s="239">
        <v>0</v>
      </c>
      <c r="K17" s="239">
        <v>0</v>
      </c>
      <c r="L17" s="239">
        <v>0</v>
      </c>
      <c r="M17" s="239">
        <v>0</v>
      </c>
      <c r="N17" s="239">
        <v>0</v>
      </c>
      <c r="O17" s="239">
        <v>0</v>
      </c>
      <c r="P17" s="239">
        <v>0</v>
      </c>
      <c r="Q17" s="239">
        <v>0</v>
      </c>
      <c r="R17" s="239">
        <v>0</v>
      </c>
      <c r="S17" s="239">
        <v>0</v>
      </c>
      <c r="T17" s="239">
        <v>0</v>
      </c>
      <c r="AF17" s="207" t="s">
        <v>371</v>
      </c>
    </row>
    <row r="18" spans="1:20" s="186" customFormat="1" ht="15.75" customHeight="1">
      <c r="A18" s="208">
        <v>2</v>
      </c>
      <c r="B18" s="76" t="s">
        <v>401</v>
      </c>
      <c r="C18" s="324">
        <f t="shared" si="3"/>
        <v>0</v>
      </c>
      <c r="D18" s="234">
        <f t="shared" si="4"/>
        <v>0</v>
      </c>
      <c r="E18" s="239">
        <v>0</v>
      </c>
      <c r="F18" s="239">
        <v>0</v>
      </c>
      <c r="G18" s="239">
        <v>0</v>
      </c>
      <c r="H18" s="239">
        <v>0</v>
      </c>
      <c r="I18" s="239">
        <v>0</v>
      </c>
      <c r="J18" s="239">
        <v>0</v>
      </c>
      <c r="K18" s="239">
        <v>0</v>
      </c>
      <c r="L18" s="239">
        <v>0</v>
      </c>
      <c r="M18" s="239">
        <v>0</v>
      </c>
      <c r="N18" s="239">
        <v>0</v>
      </c>
      <c r="O18" s="239">
        <v>0</v>
      </c>
      <c r="P18" s="239">
        <v>0</v>
      </c>
      <c r="Q18" s="239">
        <v>0</v>
      </c>
      <c r="R18" s="239">
        <v>0</v>
      </c>
      <c r="S18" s="239">
        <v>0</v>
      </c>
      <c r="T18" s="239">
        <v>0</v>
      </c>
    </row>
    <row r="19" spans="1:20" s="186" customFormat="1" ht="15.75" customHeight="1">
      <c r="A19" s="208">
        <v>3</v>
      </c>
      <c r="B19" s="76" t="s">
        <v>372</v>
      </c>
      <c r="C19" s="324">
        <f t="shared" si="3"/>
        <v>0</v>
      </c>
      <c r="D19" s="234">
        <f t="shared" si="4"/>
        <v>0</v>
      </c>
      <c r="E19" s="239">
        <v>0</v>
      </c>
      <c r="F19" s="239">
        <v>0</v>
      </c>
      <c r="G19" s="239">
        <v>0</v>
      </c>
      <c r="H19" s="239">
        <v>0</v>
      </c>
      <c r="I19" s="239">
        <v>0</v>
      </c>
      <c r="J19" s="239">
        <v>0</v>
      </c>
      <c r="K19" s="239">
        <v>0</v>
      </c>
      <c r="L19" s="239">
        <v>0</v>
      </c>
      <c r="M19" s="239">
        <v>0</v>
      </c>
      <c r="N19" s="239">
        <v>0</v>
      </c>
      <c r="O19" s="239">
        <v>0</v>
      </c>
      <c r="P19" s="239">
        <v>0</v>
      </c>
      <c r="Q19" s="239">
        <v>0</v>
      </c>
      <c r="R19" s="239">
        <v>0</v>
      </c>
      <c r="S19" s="239">
        <v>0</v>
      </c>
      <c r="T19" s="239">
        <v>0</v>
      </c>
    </row>
    <row r="20" spans="1:20" s="186" customFormat="1" ht="15.75" customHeight="1">
      <c r="A20" s="208">
        <v>4</v>
      </c>
      <c r="B20" s="76" t="s">
        <v>373</v>
      </c>
      <c r="C20" s="324">
        <f t="shared" si="3"/>
        <v>0</v>
      </c>
      <c r="D20" s="234">
        <f t="shared" si="4"/>
        <v>0</v>
      </c>
      <c r="E20" s="239">
        <v>0</v>
      </c>
      <c r="F20" s="239">
        <v>0</v>
      </c>
      <c r="G20" s="239">
        <v>0</v>
      </c>
      <c r="H20" s="239">
        <v>0</v>
      </c>
      <c r="I20" s="239">
        <v>0</v>
      </c>
      <c r="J20" s="239">
        <v>0</v>
      </c>
      <c r="K20" s="239">
        <v>0</v>
      </c>
      <c r="L20" s="239">
        <v>0</v>
      </c>
      <c r="M20" s="239"/>
      <c r="N20" s="239"/>
      <c r="O20" s="239"/>
      <c r="P20" s="239"/>
      <c r="Q20" s="239">
        <v>0</v>
      </c>
      <c r="R20" s="239">
        <v>0</v>
      </c>
      <c r="S20" s="239">
        <v>0</v>
      </c>
      <c r="T20" s="239">
        <v>0</v>
      </c>
    </row>
    <row r="21" spans="1:39" s="186" customFormat="1" ht="15.75" customHeight="1">
      <c r="A21" s="208">
        <v>5</v>
      </c>
      <c r="B21" s="76" t="s">
        <v>374</v>
      </c>
      <c r="C21" s="324">
        <f t="shared" si="3"/>
        <v>0</v>
      </c>
      <c r="D21" s="234">
        <f t="shared" si="4"/>
        <v>0</v>
      </c>
      <c r="E21" s="239">
        <v>0</v>
      </c>
      <c r="F21" s="239">
        <v>0</v>
      </c>
      <c r="G21" s="239">
        <v>0</v>
      </c>
      <c r="H21" s="239">
        <v>0</v>
      </c>
      <c r="I21" s="239">
        <v>0</v>
      </c>
      <c r="J21" s="239">
        <v>0</v>
      </c>
      <c r="K21" s="239">
        <v>0</v>
      </c>
      <c r="L21" s="239">
        <v>0</v>
      </c>
      <c r="M21" s="239">
        <v>0</v>
      </c>
      <c r="N21" s="239">
        <v>0</v>
      </c>
      <c r="O21" s="239">
        <v>0</v>
      </c>
      <c r="P21" s="239">
        <v>0</v>
      </c>
      <c r="Q21" s="239">
        <v>0</v>
      </c>
      <c r="R21" s="239">
        <v>0</v>
      </c>
      <c r="S21" s="239">
        <v>0</v>
      </c>
      <c r="T21" s="239">
        <v>0</v>
      </c>
      <c r="AJ21" s="186" t="s">
        <v>376</v>
      </c>
      <c r="AK21" s="186" t="s">
        <v>377</v>
      </c>
      <c r="AL21" s="186" t="s">
        <v>378</v>
      </c>
      <c r="AM21" s="207" t="s">
        <v>379</v>
      </c>
    </row>
    <row r="22" spans="1:39" s="186" customFormat="1" ht="15.75" customHeight="1">
      <c r="A22" s="208">
        <v>6</v>
      </c>
      <c r="B22" s="76" t="s">
        <v>375</v>
      </c>
      <c r="C22" s="324">
        <f t="shared" si="3"/>
        <v>0</v>
      </c>
      <c r="D22" s="234">
        <f t="shared" si="4"/>
        <v>0</v>
      </c>
      <c r="E22" s="239">
        <v>0</v>
      </c>
      <c r="F22" s="239">
        <v>0</v>
      </c>
      <c r="G22" s="239">
        <v>0</v>
      </c>
      <c r="H22" s="239">
        <v>0</v>
      </c>
      <c r="I22" s="239">
        <v>0</v>
      </c>
      <c r="J22" s="239">
        <v>0</v>
      </c>
      <c r="K22" s="239">
        <v>0</v>
      </c>
      <c r="L22" s="239">
        <v>0</v>
      </c>
      <c r="M22" s="239">
        <v>0</v>
      </c>
      <c r="N22" s="239">
        <v>0</v>
      </c>
      <c r="O22" s="239">
        <v>0</v>
      </c>
      <c r="P22" s="239">
        <v>0</v>
      </c>
      <c r="Q22" s="239">
        <v>0</v>
      </c>
      <c r="R22" s="239">
        <v>0</v>
      </c>
      <c r="S22" s="239">
        <v>0</v>
      </c>
      <c r="T22" s="239">
        <v>0</v>
      </c>
      <c r="AM22" s="207" t="s">
        <v>381</v>
      </c>
    </row>
    <row r="23" spans="1:20" s="186" customFormat="1" ht="15.75" customHeight="1">
      <c r="A23" s="208">
        <v>7</v>
      </c>
      <c r="B23" s="76" t="s">
        <v>380</v>
      </c>
      <c r="C23" s="324">
        <f t="shared" si="3"/>
        <v>0</v>
      </c>
      <c r="D23" s="234">
        <f t="shared" si="4"/>
        <v>0</v>
      </c>
      <c r="E23" s="239">
        <v>0</v>
      </c>
      <c r="F23" s="239">
        <v>0</v>
      </c>
      <c r="G23" s="239">
        <v>0</v>
      </c>
      <c r="H23" s="239">
        <v>0</v>
      </c>
      <c r="I23" s="239">
        <v>0</v>
      </c>
      <c r="J23" s="239">
        <v>0</v>
      </c>
      <c r="K23" s="239">
        <v>0</v>
      </c>
      <c r="L23" s="239">
        <v>0</v>
      </c>
      <c r="M23" s="239">
        <v>0</v>
      </c>
      <c r="N23" s="239">
        <v>0</v>
      </c>
      <c r="O23" s="239">
        <v>0</v>
      </c>
      <c r="P23" s="239">
        <v>0</v>
      </c>
      <c r="Q23" s="239">
        <v>0</v>
      </c>
      <c r="R23" s="239">
        <v>0</v>
      </c>
      <c r="S23" s="239">
        <v>0</v>
      </c>
      <c r="T23" s="239">
        <v>0</v>
      </c>
    </row>
    <row r="24" spans="1:36" s="186" customFormat="1" ht="15.75" customHeight="1">
      <c r="A24" s="208">
        <v>8</v>
      </c>
      <c r="B24" s="76" t="s">
        <v>382</v>
      </c>
      <c r="C24" s="324">
        <f t="shared" si="3"/>
        <v>0</v>
      </c>
      <c r="D24" s="234">
        <f t="shared" si="4"/>
        <v>0</v>
      </c>
      <c r="E24" s="239">
        <v>0</v>
      </c>
      <c r="F24" s="239">
        <v>0</v>
      </c>
      <c r="G24" s="239">
        <v>0</v>
      </c>
      <c r="H24" s="239">
        <v>0</v>
      </c>
      <c r="I24" s="239">
        <v>0</v>
      </c>
      <c r="J24" s="239">
        <v>0</v>
      </c>
      <c r="K24" s="239">
        <v>0</v>
      </c>
      <c r="L24" s="239">
        <v>0</v>
      </c>
      <c r="M24" s="239">
        <v>0</v>
      </c>
      <c r="N24" s="239">
        <v>0</v>
      </c>
      <c r="O24" s="239">
        <v>0</v>
      </c>
      <c r="P24" s="239">
        <v>0</v>
      </c>
      <c r="Q24" s="239">
        <v>0</v>
      </c>
      <c r="R24" s="239">
        <v>0</v>
      </c>
      <c r="S24" s="239">
        <v>0</v>
      </c>
      <c r="T24" s="239">
        <v>0</v>
      </c>
      <c r="AJ24" s="186" t="s">
        <v>376</v>
      </c>
    </row>
    <row r="25" spans="1:36" s="186" customFormat="1" ht="15.75" customHeight="1">
      <c r="A25" s="208">
        <v>9</v>
      </c>
      <c r="B25" s="76" t="s">
        <v>383</v>
      </c>
      <c r="C25" s="324">
        <f t="shared" si="3"/>
        <v>0</v>
      </c>
      <c r="D25" s="234">
        <f t="shared" si="4"/>
        <v>0</v>
      </c>
      <c r="E25" s="239">
        <v>0</v>
      </c>
      <c r="F25" s="239">
        <v>0</v>
      </c>
      <c r="G25" s="239">
        <v>0</v>
      </c>
      <c r="H25" s="239">
        <v>0</v>
      </c>
      <c r="I25" s="239">
        <v>0</v>
      </c>
      <c r="J25" s="239">
        <v>0</v>
      </c>
      <c r="K25" s="239">
        <v>0</v>
      </c>
      <c r="L25" s="239">
        <v>0</v>
      </c>
      <c r="M25" s="239">
        <v>0</v>
      </c>
      <c r="N25" s="239">
        <v>0</v>
      </c>
      <c r="O25" s="239">
        <v>0</v>
      </c>
      <c r="P25" s="239">
        <v>0</v>
      </c>
      <c r="Q25" s="239">
        <v>0</v>
      </c>
      <c r="R25" s="239">
        <v>0</v>
      </c>
      <c r="S25" s="239">
        <v>0</v>
      </c>
      <c r="T25" s="239">
        <v>0</v>
      </c>
      <c r="AJ25" s="207" t="s">
        <v>385</v>
      </c>
    </row>
    <row r="26" spans="1:44" s="186" customFormat="1" ht="15.75" customHeight="1">
      <c r="A26" s="208">
        <v>10</v>
      </c>
      <c r="B26" s="76" t="s">
        <v>384</v>
      </c>
      <c r="C26" s="324">
        <f t="shared" si="3"/>
        <v>0</v>
      </c>
      <c r="D26" s="234">
        <f t="shared" si="4"/>
        <v>0</v>
      </c>
      <c r="E26" s="239">
        <v>0</v>
      </c>
      <c r="F26" s="239">
        <v>0</v>
      </c>
      <c r="G26" s="239">
        <v>0</v>
      </c>
      <c r="H26" s="239">
        <v>0</v>
      </c>
      <c r="I26" s="239">
        <v>0</v>
      </c>
      <c r="J26" s="239">
        <v>0</v>
      </c>
      <c r="K26" s="239">
        <v>0</v>
      </c>
      <c r="L26" s="239">
        <v>0</v>
      </c>
      <c r="M26" s="239">
        <v>0</v>
      </c>
      <c r="N26" s="239">
        <v>0</v>
      </c>
      <c r="O26" s="239">
        <v>0</v>
      </c>
      <c r="P26" s="239">
        <v>0</v>
      </c>
      <c r="Q26" s="239">
        <v>0</v>
      </c>
      <c r="R26" s="239">
        <v>0</v>
      </c>
      <c r="S26" s="239">
        <v>0</v>
      </c>
      <c r="T26" s="239">
        <v>0</v>
      </c>
      <c r="AR26" s="207"/>
    </row>
    <row r="27" spans="1:20" s="186" customFormat="1" ht="15.75" customHeight="1">
      <c r="A27" s="208">
        <v>11</v>
      </c>
      <c r="B27" s="76" t="s">
        <v>386</v>
      </c>
      <c r="C27" s="324">
        <f t="shared" si="3"/>
        <v>0</v>
      </c>
      <c r="D27" s="234">
        <f t="shared" si="4"/>
        <v>0</v>
      </c>
      <c r="E27" s="239">
        <v>0</v>
      </c>
      <c r="F27" s="239">
        <v>0</v>
      </c>
      <c r="G27" s="239">
        <v>0</v>
      </c>
      <c r="H27" s="239">
        <v>0</v>
      </c>
      <c r="I27" s="239">
        <v>0</v>
      </c>
      <c r="J27" s="239">
        <v>0</v>
      </c>
      <c r="K27" s="239">
        <v>0</v>
      </c>
      <c r="L27" s="239">
        <v>0</v>
      </c>
      <c r="M27" s="239">
        <v>0</v>
      </c>
      <c r="N27" s="239">
        <v>0</v>
      </c>
      <c r="O27" s="239">
        <v>0</v>
      </c>
      <c r="P27" s="239">
        <v>0</v>
      </c>
      <c r="Q27" s="239">
        <v>0</v>
      </c>
      <c r="R27" s="239">
        <v>0</v>
      </c>
      <c r="S27" s="239">
        <v>0</v>
      </c>
      <c r="T27" s="239">
        <v>0</v>
      </c>
    </row>
    <row r="28" spans="33:35" ht="5.25" customHeight="1">
      <c r="AG28" s="178" t="s">
        <v>388</v>
      </c>
      <c r="AI28" s="198">
        <f>82/88</f>
        <v>0.9318181818181818</v>
      </c>
    </row>
    <row r="29" spans="1:20" ht="15.75" customHeight="1">
      <c r="A29" s="188"/>
      <c r="B29" s="938" t="s">
        <v>387</v>
      </c>
      <c r="C29" s="938"/>
      <c r="D29" s="938"/>
      <c r="E29" s="938"/>
      <c r="F29" s="938"/>
      <c r="G29" s="938"/>
      <c r="H29" s="189"/>
      <c r="I29" s="189"/>
      <c r="J29" s="190"/>
      <c r="K29" s="189"/>
      <c r="L29" s="945" t="s">
        <v>387</v>
      </c>
      <c r="M29" s="945"/>
      <c r="N29" s="945"/>
      <c r="O29" s="945"/>
      <c r="P29" s="945"/>
      <c r="Q29" s="945"/>
      <c r="R29" s="945"/>
      <c r="S29" s="945"/>
      <c r="T29" s="945"/>
    </row>
    <row r="30" spans="1:20" ht="15" customHeight="1">
      <c r="A30" s="188"/>
      <c r="B30" s="951" t="s">
        <v>43</v>
      </c>
      <c r="C30" s="951"/>
      <c r="D30" s="951"/>
      <c r="E30" s="951"/>
      <c r="F30" s="951"/>
      <c r="G30" s="951"/>
      <c r="H30" s="191"/>
      <c r="I30" s="191"/>
      <c r="J30" s="191"/>
      <c r="K30" s="191"/>
      <c r="L30" s="954" t="s">
        <v>343</v>
      </c>
      <c r="M30" s="954"/>
      <c r="N30" s="954"/>
      <c r="O30" s="954"/>
      <c r="P30" s="954"/>
      <c r="Q30" s="954"/>
      <c r="R30" s="954"/>
      <c r="S30" s="954"/>
      <c r="T30" s="954"/>
    </row>
    <row r="31" spans="1:20" s="328" customFormat="1" ht="18.75">
      <c r="A31" s="326"/>
      <c r="B31" s="948"/>
      <c r="C31" s="948"/>
      <c r="D31" s="948"/>
      <c r="E31" s="948"/>
      <c r="F31" s="948"/>
      <c r="G31" s="327"/>
      <c r="H31" s="327"/>
      <c r="I31" s="327"/>
      <c r="J31" s="327"/>
      <c r="K31" s="327"/>
      <c r="L31" s="949"/>
      <c r="M31" s="949"/>
      <c r="N31" s="949"/>
      <c r="O31" s="949"/>
      <c r="P31" s="949"/>
      <c r="Q31" s="949"/>
      <c r="R31" s="949"/>
      <c r="S31" s="949"/>
      <c r="T31" s="949"/>
    </row>
    <row r="32" spans="1:20" s="328" customFormat="1" ht="18.75">
      <c r="A32" s="326"/>
      <c r="B32" s="327"/>
      <c r="C32" s="327"/>
      <c r="D32" s="327"/>
      <c r="E32" s="327"/>
      <c r="F32" s="327"/>
      <c r="G32" s="327"/>
      <c r="H32" s="327"/>
      <c r="I32" s="327"/>
      <c r="J32" s="327"/>
      <c r="K32" s="327"/>
      <c r="L32" s="327"/>
      <c r="M32" s="327"/>
      <c r="N32" s="327"/>
      <c r="O32" s="327"/>
      <c r="P32" s="327"/>
      <c r="Q32" s="327"/>
      <c r="R32" s="327"/>
      <c r="S32" s="327"/>
      <c r="T32" s="327"/>
    </row>
    <row r="33" spans="1:20" s="328" customFormat="1" ht="18.75">
      <c r="A33" s="326"/>
      <c r="B33" s="1058" t="s">
        <v>391</v>
      </c>
      <c r="C33" s="1058"/>
      <c r="D33" s="1058"/>
      <c r="E33" s="1058"/>
      <c r="F33" s="1058"/>
      <c r="G33" s="329"/>
      <c r="H33" s="329"/>
      <c r="I33" s="329"/>
      <c r="J33" s="329"/>
      <c r="K33" s="329"/>
      <c r="L33" s="329"/>
      <c r="M33" s="329"/>
      <c r="N33" s="329"/>
      <c r="O33" s="1058" t="s">
        <v>391</v>
      </c>
      <c r="P33" s="1058"/>
      <c r="Q33" s="1058"/>
      <c r="R33" s="327"/>
      <c r="S33" s="327"/>
      <c r="T33" s="327"/>
    </row>
    <row r="34" spans="1:20" s="192" customFormat="1" ht="18.75" hidden="1">
      <c r="A34" s="243" t="s">
        <v>47</v>
      </c>
      <c r="B34" s="194"/>
      <c r="C34" s="194"/>
      <c r="D34" s="194"/>
      <c r="E34" s="194"/>
      <c r="F34" s="194"/>
      <c r="G34" s="194"/>
      <c r="H34" s="194"/>
      <c r="I34" s="194"/>
      <c r="J34" s="194"/>
      <c r="K34" s="194"/>
      <c r="L34" s="194"/>
      <c r="M34" s="194"/>
      <c r="N34" s="194"/>
      <c r="O34" s="194"/>
      <c r="P34" s="194"/>
      <c r="Q34" s="194"/>
      <c r="R34" s="194"/>
      <c r="S34" s="194"/>
      <c r="T34" s="194"/>
    </row>
    <row r="35" spans="1:20" s="192" customFormat="1" ht="18" customHeight="1" hidden="1">
      <c r="A35" s="196"/>
      <c r="B35" s="287" t="s">
        <v>303</v>
      </c>
      <c r="C35" s="311"/>
      <c r="D35" s="311"/>
      <c r="E35" s="311"/>
      <c r="F35" s="311"/>
      <c r="G35" s="311"/>
      <c r="H35" s="311"/>
      <c r="I35" s="311"/>
      <c r="J35" s="311"/>
      <c r="K35" s="311"/>
      <c r="L35" s="302"/>
      <c r="M35" s="302"/>
      <c r="N35" s="302"/>
      <c r="O35" s="302"/>
      <c r="P35" s="194"/>
      <c r="Q35" s="194"/>
      <c r="R35" s="194"/>
      <c r="S35" s="194"/>
      <c r="T35" s="194"/>
    </row>
    <row r="36" spans="2:20" s="192" customFormat="1" ht="18.75" hidden="1">
      <c r="B36" s="287" t="s">
        <v>304</v>
      </c>
      <c r="C36" s="194"/>
      <c r="D36" s="194"/>
      <c r="E36" s="194"/>
      <c r="F36" s="194"/>
      <c r="G36" s="194"/>
      <c r="H36" s="194"/>
      <c r="I36" s="194"/>
      <c r="J36" s="194"/>
      <c r="K36" s="194"/>
      <c r="L36" s="194"/>
      <c r="M36" s="194"/>
      <c r="N36" s="194"/>
      <c r="O36" s="194"/>
      <c r="P36" s="194"/>
      <c r="Q36" s="194"/>
      <c r="R36" s="194"/>
      <c r="S36" s="194"/>
      <c r="T36" s="194"/>
    </row>
    <row r="37" spans="2:20" s="192" customFormat="1" ht="18.75" hidden="1">
      <c r="B37" s="244" t="s">
        <v>316</v>
      </c>
      <c r="C37" s="194"/>
      <c r="D37" s="194"/>
      <c r="E37" s="194"/>
      <c r="F37" s="194"/>
      <c r="G37" s="194"/>
      <c r="H37" s="194"/>
      <c r="I37" s="194"/>
      <c r="J37" s="194"/>
      <c r="K37" s="194"/>
      <c r="L37" s="194"/>
      <c r="M37" s="194"/>
      <c r="N37" s="194"/>
      <c r="O37" s="194"/>
      <c r="P37" s="194"/>
      <c r="Q37" s="194"/>
      <c r="R37" s="194"/>
      <c r="S37" s="194"/>
      <c r="T37" s="194"/>
    </row>
    <row r="38" spans="2:20" ht="18">
      <c r="B38" s="190"/>
      <c r="C38" s="190"/>
      <c r="D38" s="190"/>
      <c r="E38" s="190"/>
      <c r="F38" s="190"/>
      <c r="G38" s="190"/>
      <c r="H38" s="190"/>
      <c r="I38" s="190"/>
      <c r="J38" s="190"/>
      <c r="K38" s="190"/>
      <c r="L38" s="190"/>
      <c r="M38" s="190"/>
      <c r="N38" s="190"/>
      <c r="O38" s="190"/>
      <c r="P38" s="190"/>
      <c r="Q38" s="190"/>
      <c r="R38" s="190"/>
      <c r="S38" s="190"/>
      <c r="T38" s="190"/>
    </row>
    <row r="39" spans="2:20" ht="18.75">
      <c r="B39" s="821" t="s">
        <v>344</v>
      </c>
      <c r="C39" s="821"/>
      <c r="D39" s="821"/>
      <c r="E39" s="821"/>
      <c r="F39" s="821"/>
      <c r="G39" s="821"/>
      <c r="H39" s="190"/>
      <c r="I39" s="190"/>
      <c r="J39" s="190"/>
      <c r="K39" s="190"/>
      <c r="L39" s="822" t="s">
        <v>345</v>
      </c>
      <c r="M39" s="822"/>
      <c r="N39" s="822"/>
      <c r="O39" s="822"/>
      <c r="P39" s="822"/>
      <c r="Q39" s="822"/>
      <c r="R39" s="822"/>
      <c r="S39" s="822"/>
      <c r="T39" s="822"/>
    </row>
    <row r="40" spans="2:20" ht="18.75">
      <c r="B40" s="190"/>
      <c r="C40" s="190"/>
      <c r="D40" s="190"/>
      <c r="E40" s="190"/>
      <c r="F40" s="190"/>
      <c r="G40" s="190"/>
      <c r="H40" s="309"/>
      <c r="I40" s="190"/>
      <c r="J40" s="190"/>
      <c r="K40" s="190"/>
      <c r="L40" s="190"/>
      <c r="M40" s="190"/>
      <c r="N40" s="190"/>
      <c r="O40" s="190"/>
      <c r="P40" s="190"/>
      <c r="Q40" s="190"/>
      <c r="R40" s="190"/>
      <c r="S40" s="190"/>
      <c r="T40" s="190"/>
    </row>
    <row r="41" spans="2:20" ht="18">
      <c r="B41" s="190"/>
      <c r="C41" s="190"/>
      <c r="D41" s="190"/>
      <c r="E41" s="190"/>
      <c r="F41" s="190"/>
      <c r="G41" s="190"/>
      <c r="H41" s="190"/>
      <c r="I41" s="190"/>
      <c r="J41" s="190"/>
      <c r="K41" s="190"/>
      <c r="L41" s="190"/>
      <c r="M41" s="190"/>
      <c r="N41" s="190"/>
      <c r="O41" s="190"/>
      <c r="P41" s="190"/>
      <c r="Q41" s="190"/>
      <c r="R41" s="190"/>
      <c r="S41" s="190"/>
      <c r="T41" s="190"/>
    </row>
  </sheetData>
  <sheetProtection/>
  <mergeCells count="41">
    <mergeCell ref="G8:L8"/>
    <mergeCell ref="A11:B11"/>
    <mergeCell ref="A2:D2"/>
    <mergeCell ref="A3:D3"/>
    <mergeCell ref="F5:O5"/>
    <mergeCell ref="M8:N8"/>
    <mergeCell ref="B31:F31"/>
    <mergeCell ref="F9:F10"/>
    <mergeCell ref="C7:C10"/>
    <mergeCell ref="I9:J9"/>
    <mergeCell ref="O8:T8"/>
    <mergeCell ref="A12:B12"/>
    <mergeCell ref="K9:L9"/>
    <mergeCell ref="B39:G39"/>
    <mergeCell ref="L29:T29"/>
    <mergeCell ref="L30:T30"/>
    <mergeCell ref="L39:T39"/>
    <mergeCell ref="B30:G30"/>
    <mergeCell ref="M9:M10"/>
    <mergeCell ref="N9:N10"/>
    <mergeCell ref="B33:F33"/>
    <mergeCell ref="A1:D1"/>
    <mergeCell ref="O9:P9"/>
    <mergeCell ref="B29:G29"/>
    <mergeCell ref="O33:Q33"/>
    <mergeCell ref="E9:E10"/>
    <mergeCell ref="A6:B10"/>
    <mergeCell ref="A14:B14"/>
    <mergeCell ref="E7:L7"/>
    <mergeCell ref="A13:B13"/>
    <mergeCell ref="L31:T31"/>
    <mergeCell ref="A4:D4"/>
    <mergeCell ref="Q9:R9"/>
    <mergeCell ref="E8:F8"/>
    <mergeCell ref="E6:T6"/>
    <mergeCell ref="M7:T7"/>
    <mergeCell ref="C6:D6"/>
    <mergeCell ref="F1:O4"/>
    <mergeCell ref="G9:H9"/>
    <mergeCell ref="D7:D10"/>
    <mergeCell ref="S9:T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Windows User</cp:lastModifiedBy>
  <cp:lastPrinted>2019-01-31T07:49:54Z</cp:lastPrinted>
  <dcterms:created xsi:type="dcterms:W3CDTF">2004-03-07T02:36:29Z</dcterms:created>
  <dcterms:modified xsi:type="dcterms:W3CDTF">2019-01-31T07:52:00Z</dcterms:modified>
  <cp:category/>
  <cp:version/>
  <cp:contentType/>
  <cp:contentStatus/>
</cp:coreProperties>
</file>